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025"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 sheetId="40" r:id="rId7"/>
    <sheet name="Soyabean -24" sheetId="36" state="hidden" r:id="rId8"/>
    <sheet name="Soyabean -24 (2)" sheetId="38" state="hidden" r:id="rId9"/>
    <sheet name="Soyabean -24 (3)" sheetId="39" state="hidden" r:id="rId10"/>
    <sheet name="Consolidated Kharif -23 " sheetId="16" state="hidden" r:id="rId11"/>
  </sheets>
  <definedNames>
    <definedName name="_xlnm._FilterDatabase" localSheetId="10" hidden="1">'Consolidated Kharif -23 '!$D$6:$H$57</definedName>
    <definedName name="_xlnm._FilterDatabase" localSheetId="6" hidden="1">'Consolidated Kharif-2024 '!$D$5:$D$59</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(2)'!$B$4:$D$16</definedName>
    <definedName name="_xlnm._FilterDatabase" localSheetId="9" hidden="1">'Soyabean -24 (3)'!$B$4:$D$12</definedName>
    <definedName name="_xlnm.Print_Area" localSheetId="10">'Consolidated Kharif -23 '!$B$2:$J$58</definedName>
    <definedName name="_xlnm.Print_Area" localSheetId="6">'Consolidated Kharif-2024 '!$B$1:$F$59</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(2)'!$B$2:$P$27</definedName>
    <definedName name="_xlnm.Print_Area" localSheetId="9">'Soyabean -24 (3)'!$B$2:$M$13</definedName>
    <definedName name="_xlnm.Print_Titles" localSheetId="10">'Consolidated Kharif -23 '!$4:$4</definedName>
    <definedName name="_xlnm.Print_Titles" localSheetId="6">'Consolidated Kharif-2024 '!$4:$4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(2)'!$4:$4</definedName>
    <definedName name="_xlnm.Print_Titles" localSheetId="9">'Soyabean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40"/>
  <c r="E55"/>
  <c r="E53"/>
  <c r="E45"/>
  <c r="E37"/>
  <c r="E27"/>
  <c r="E16"/>
  <c r="E59" l="1"/>
  <c r="G13" i="38" l="1"/>
  <c r="L13"/>
  <c r="L16" s="1"/>
  <c r="N10"/>
  <c r="N11"/>
  <c r="N12"/>
  <c r="K13"/>
  <c r="K16"/>
  <c r="J13"/>
  <c r="J16" s="1"/>
  <c r="H13"/>
  <c r="N9"/>
  <c r="H16"/>
  <c r="G16"/>
  <c r="I10"/>
  <c r="I11"/>
  <c r="I12"/>
  <c r="G6" i="39"/>
  <c r="K6" s="1"/>
  <c r="K12" s="1"/>
  <c r="K9"/>
  <c r="I12"/>
  <c r="H12"/>
  <c r="E12"/>
  <c r="O11"/>
  <c r="F11"/>
  <c r="K11"/>
  <c r="O10"/>
  <c r="F10" s="1"/>
  <c r="K10"/>
  <c r="O8"/>
  <c r="F8" s="1"/>
  <c r="K8"/>
  <c r="O7"/>
  <c r="F7" s="1"/>
  <c r="K7"/>
  <c r="N5" i="38"/>
  <c r="N6"/>
  <c r="N7"/>
  <c r="N8"/>
  <c r="N14"/>
  <c r="N15"/>
  <c r="R5"/>
  <c r="I5" s="1"/>
  <c r="R6"/>
  <c r="I6"/>
  <c r="R7"/>
  <c r="I7" s="1"/>
  <c r="R8"/>
  <c r="I8"/>
  <c r="R9"/>
  <c r="I9" s="1"/>
  <c r="I13" s="1"/>
  <c r="R14"/>
  <c r="I14"/>
  <c r="R15"/>
  <c r="I15" s="1"/>
  <c r="I27"/>
  <c r="H27"/>
  <c r="G27"/>
  <c r="E16"/>
  <c r="G23" i="36"/>
  <c r="H23"/>
  <c r="H12"/>
  <c r="G12"/>
  <c r="I23"/>
  <c r="L12"/>
  <c r="K12"/>
  <c r="J12"/>
  <c r="E12"/>
  <c r="R11"/>
  <c r="I11"/>
  <c r="N11"/>
  <c r="R10"/>
  <c r="I10"/>
  <c r="N10"/>
  <c r="R9"/>
  <c r="I9" s="1"/>
  <c r="N9"/>
  <c r="R8"/>
  <c r="I8" s="1"/>
  <c r="I12" s="1"/>
  <c r="N8"/>
  <c r="R7"/>
  <c r="I7"/>
  <c r="N7"/>
  <c r="R6"/>
  <c r="I6"/>
  <c r="N6"/>
  <c r="B3"/>
  <c r="N12"/>
  <c r="G5" i="34"/>
  <c r="K5" s="1"/>
  <c r="H5"/>
  <c r="G6"/>
  <c r="K6" s="1"/>
  <c r="H6"/>
  <c r="G7"/>
  <c r="K7"/>
  <c r="H7"/>
  <c r="G8"/>
  <c r="K8" s="1"/>
  <c r="H8"/>
  <c r="G9"/>
  <c r="K9" s="1"/>
  <c r="H9"/>
  <c r="G10"/>
  <c r="K10" s="1"/>
  <c r="H10"/>
  <c r="N10"/>
  <c r="N9"/>
  <c r="N8"/>
  <c r="M8" s="1"/>
  <c r="N7"/>
  <c r="N6"/>
  <c r="N5"/>
  <c r="N11" s="1"/>
  <c r="B3"/>
  <c r="I11"/>
  <c r="J19"/>
  <c r="E11"/>
  <c r="B3" i="16"/>
  <c r="F10" i="34"/>
  <c r="F9"/>
  <c r="J48" i="32"/>
  <c r="J36"/>
  <c r="J41" s="1"/>
  <c r="G60" s="1"/>
  <c r="G61" s="1"/>
  <c r="M36"/>
  <c r="F36"/>
  <c r="M35"/>
  <c r="M26"/>
  <c r="F26" s="1"/>
  <c r="M25"/>
  <c r="F25" s="1"/>
  <c r="F27" s="1"/>
  <c r="M20"/>
  <c r="F20"/>
  <c r="J26"/>
  <c r="M48"/>
  <c r="F48" s="1"/>
  <c r="N12"/>
  <c r="J12"/>
  <c r="H12"/>
  <c r="G12"/>
  <c r="M11"/>
  <c r="F11" s="1"/>
  <c r="M10"/>
  <c r="F10" s="1"/>
  <c r="M9"/>
  <c r="F9" s="1"/>
  <c r="M8"/>
  <c r="F8" s="1"/>
  <c r="M7"/>
  <c r="F7" s="1"/>
  <c r="M6"/>
  <c r="F6" s="1"/>
  <c r="I71"/>
  <c r="E34"/>
  <c r="M40"/>
  <c r="F40"/>
  <c r="M15"/>
  <c r="F15"/>
  <c r="F24" s="1"/>
  <c r="M16"/>
  <c r="F16"/>
  <c r="M17"/>
  <c r="F17"/>
  <c r="M18"/>
  <c r="F18"/>
  <c r="M19"/>
  <c r="F19"/>
  <c r="M21"/>
  <c r="F21"/>
  <c r="M52"/>
  <c r="F52" s="1"/>
  <c r="F53" s="1"/>
  <c r="F54" s="1"/>
  <c r="F55" s="1"/>
  <c r="J52"/>
  <c r="J53" s="1"/>
  <c r="J54" s="1"/>
  <c r="G53"/>
  <c r="G54"/>
  <c r="H53"/>
  <c r="H54"/>
  <c r="F62" s="1"/>
  <c r="H24"/>
  <c r="F59" s="1"/>
  <c r="H27"/>
  <c r="H41"/>
  <c r="H43"/>
  <c r="F60" s="1"/>
  <c r="H45"/>
  <c r="I53"/>
  <c r="J43"/>
  <c r="J16"/>
  <c r="J39"/>
  <c r="J38"/>
  <c r="J40"/>
  <c r="M38"/>
  <c r="F38"/>
  <c r="M39"/>
  <c r="F39"/>
  <c r="F43"/>
  <c r="G43"/>
  <c r="G46" s="1"/>
  <c r="G41"/>
  <c r="E60" s="1"/>
  <c r="G45"/>
  <c r="E41"/>
  <c r="E53"/>
  <c r="E54" s="1"/>
  <c r="E50"/>
  <c r="E45"/>
  <c r="E43"/>
  <c r="E30"/>
  <c r="E27"/>
  <c r="E24"/>
  <c r="J37"/>
  <c r="J21"/>
  <c r="M37"/>
  <c r="F37"/>
  <c r="G24"/>
  <c r="I55"/>
  <c r="G34"/>
  <c r="G30"/>
  <c r="G27"/>
  <c r="J44"/>
  <c r="J45"/>
  <c r="J35"/>
  <c r="J31"/>
  <c r="J34"/>
  <c r="J28"/>
  <c r="J30"/>
  <c r="J25"/>
  <c r="J27"/>
  <c r="J15"/>
  <c r="J24"/>
  <c r="M44"/>
  <c r="F44" s="1"/>
  <c r="F45" s="1"/>
  <c r="F46" s="1"/>
  <c r="E26" i="16"/>
  <c r="H34" i="32"/>
  <c r="F31"/>
  <c r="F34"/>
  <c r="H30"/>
  <c r="G59"/>
  <c r="F28"/>
  <c r="F30"/>
  <c r="F35"/>
  <c r="E59"/>
  <c r="E61" s="1"/>
  <c r="L36" i="16"/>
  <c r="G31"/>
  <c r="E39"/>
  <c r="E43" s="1"/>
  <c r="E41"/>
  <c r="E36"/>
  <c r="E31"/>
  <c r="D54"/>
  <c r="E13"/>
  <c r="D53" s="1"/>
  <c r="D55" s="1"/>
  <c r="E21"/>
  <c r="J22"/>
  <c r="J26" s="1"/>
  <c r="H26"/>
  <c r="G26"/>
  <c r="G13"/>
  <c r="G21"/>
  <c r="E53"/>
  <c r="E55" s="1"/>
  <c r="G41"/>
  <c r="G36"/>
  <c r="G39"/>
  <c r="E54"/>
  <c r="F22"/>
  <c r="F26" s="1"/>
  <c r="K11"/>
  <c r="F11" s="1"/>
  <c r="K6"/>
  <c r="F6" s="1"/>
  <c r="H39"/>
  <c r="H36"/>
  <c r="H41"/>
  <c r="H31"/>
  <c r="F54"/>
  <c r="H21"/>
  <c r="H13"/>
  <c r="F53" s="1"/>
  <c r="F55" s="1"/>
  <c r="J37"/>
  <c r="J39"/>
  <c r="J35"/>
  <c r="J33"/>
  <c r="J32"/>
  <c r="J36" s="1"/>
  <c r="J34"/>
  <c r="J28"/>
  <c r="J29"/>
  <c r="J27"/>
  <c r="J30"/>
  <c r="J31"/>
  <c r="J15"/>
  <c r="J16"/>
  <c r="J17"/>
  <c r="J18"/>
  <c r="J21" s="1"/>
  <c r="J14"/>
  <c r="J6"/>
  <c r="J7"/>
  <c r="J13" s="1"/>
  <c r="J8"/>
  <c r="J9"/>
  <c r="J10"/>
  <c r="J11"/>
  <c r="J12"/>
  <c r="K37"/>
  <c r="F37" s="1"/>
  <c r="F39" s="1"/>
  <c r="K35"/>
  <c r="F35"/>
  <c r="K34"/>
  <c r="F34"/>
  <c r="K33"/>
  <c r="F33"/>
  <c r="K32"/>
  <c r="F32"/>
  <c r="K30"/>
  <c r="F30"/>
  <c r="K29"/>
  <c r="F29"/>
  <c r="K28"/>
  <c r="F28"/>
  <c r="K27"/>
  <c r="F27"/>
  <c r="K15"/>
  <c r="F15"/>
  <c r="K16"/>
  <c r="F16"/>
  <c r="K17"/>
  <c r="F17"/>
  <c r="K18"/>
  <c r="F18"/>
  <c r="K7"/>
  <c r="F7"/>
  <c r="K8"/>
  <c r="F8"/>
  <c r="K9"/>
  <c r="F9"/>
  <c r="K10"/>
  <c r="F10"/>
  <c r="K12"/>
  <c r="F12"/>
  <c r="D38" i="14"/>
  <c r="J63"/>
  <c r="J64"/>
  <c r="J65"/>
  <c r="J67" s="1"/>
  <c r="J66"/>
  <c r="R63"/>
  <c r="Q63"/>
  <c r="Q67" s="1"/>
  <c r="P63"/>
  <c r="O63"/>
  <c r="N15"/>
  <c r="N29"/>
  <c r="N63" s="1"/>
  <c r="N34"/>
  <c r="M15"/>
  <c r="M29"/>
  <c r="M63" s="1"/>
  <c r="M67" s="1"/>
  <c r="M74" s="1"/>
  <c r="M34"/>
  <c r="L63"/>
  <c r="L64"/>
  <c r="L67" s="1"/>
  <c r="L65"/>
  <c r="L66"/>
  <c r="K63"/>
  <c r="K64"/>
  <c r="K65"/>
  <c r="K66"/>
  <c r="K67"/>
  <c r="J58"/>
  <c r="J61" s="1"/>
  <c r="J59"/>
  <c r="J70"/>
  <c r="J72" s="1"/>
  <c r="J71"/>
  <c r="F15"/>
  <c r="F29"/>
  <c r="F63" s="1"/>
  <c r="F67" s="1"/>
  <c r="F34"/>
  <c r="F37"/>
  <c r="F14"/>
  <c r="F20"/>
  <c r="F24"/>
  <c r="F33"/>
  <c r="F64"/>
  <c r="F25"/>
  <c r="F65"/>
  <c r="F17"/>
  <c r="F66"/>
  <c r="D63"/>
  <c r="D64"/>
  <c r="D65"/>
  <c r="D67" s="1"/>
  <c r="D66"/>
  <c r="D58"/>
  <c r="D59"/>
  <c r="D61" s="1"/>
  <c r="D70"/>
  <c r="D71"/>
  <c r="D72"/>
  <c r="K38"/>
  <c r="L38"/>
  <c r="M36"/>
  <c r="M38"/>
  <c r="O38"/>
  <c r="P38"/>
  <c r="R38"/>
  <c r="J38"/>
  <c r="F36"/>
  <c r="F38"/>
  <c r="Q49"/>
  <c r="G38" i="26"/>
  <c r="Q44" i="14"/>
  <c r="Q46"/>
  <c r="Q17"/>
  <c r="Q18"/>
  <c r="Q39" s="1"/>
  <c r="Q11"/>
  <c r="Q21"/>
  <c r="Q16"/>
  <c r="Q26"/>
  <c r="Q30"/>
  <c r="Q35"/>
  <c r="P58"/>
  <c r="O58"/>
  <c r="L58"/>
  <c r="L59"/>
  <c r="L61"/>
  <c r="K58"/>
  <c r="K61" s="1"/>
  <c r="K74" s="1"/>
  <c r="K59"/>
  <c r="Q36"/>
  <c r="Q58" s="1"/>
  <c r="Q61" s="1"/>
  <c r="Q59"/>
  <c r="N36"/>
  <c r="N38" s="1"/>
  <c r="Q64"/>
  <c r="Q65"/>
  <c r="Q66"/>
  <c r="P64"/>
  <c r="O64"/>
  <c r="P65"/>
  <c r="P67" s="1"/>
  <c r="P66"/>
  <c r="P59"/>
  <c r="P61"/>
  <c r="P70"/>
  <c r="P72" s="1"/>
  <c r="P71"/>
  <c r="L35"/>
  <c r="J35"/>
  <c r="P35"/>
  <c r="O35"/>
  <c r="K35"/>
  <c r="D35"/>
  <c r="N33"/>
  <c r="M33"/>
  <c r="N32"/>
  <c r="M32"/>
  <c r="F32"/>
  <c r="N31"/>
  <c r="N35" s="1"/>
  <c r="M31"/>
  <c r="M35" s="1"/>
  <c r="F31"/>
  <c r="F35" s="1"/>
  <c r="O59"/>
  <c r="P30"/>
  <c r="O30"/>
  <c r="L30"/>
  <c r="N30" s="1"/>
  <c r="D30"/>
  <c r="K30"/>
  <c r="J30"/>
  <c r="N28"/>
  <c r="M28"/>
  <c r="F28"/>
  <c r="F30" s="1"/>
  <c r="F27"/>
  <c r="N27"/>
  <c r="M27"/>
  <c r="J40" i="16"/>
  <c r="J41"/>
  <c r="M24" i="14"/>
  <c r="N24"/>
  <c r="M25"/>
  <c r="M22"/>
  <c r="M23"/>
  <c r="M26"/>
  <c r="N25"/>
  <c r="N65"/>
  <c r="O66"/>
  <c r="L70"/>
  <c r="L72" s="1"/>
  <c r="L71"/>
  <c r="O65"/>
  <c r="O67"/>
  <c r="D26"/>
  <c r="P26"/>
  <c r="O26"/>
  <c r="L26"/>
  <c r="N26" s="1"/>
  <c r="K26"/>
  <c r="J26"/>
  <c r="E58"/>
  <c r="E59"/>
  <c r="N23"/>
  <c r="F23"/>
  <c r="F22"/>
  <c r="F26" s="1"/>
  <c r="N22"/>
  <c r="M9"/>
  <c r="M12"/>
  <c r="M58" s="1"/>
  <c r="M61" s="1"/>
  <c r="M19"/>
  <c r="M10"/>
  <c r="M13"/>
  <c r="M59" s="1"/>
  <c r="Q42"/>
  <c r="Q70"/>
  <c r="M20"/>
  <c r="M14"/>
  <c r="M64" s="1"/>
  <c r="N20"/>
  <c r="N64" s="1"/>
  <c r="N14"/>
  <c r="N17"/>
  <c r="N66"/>
  <c r="J16"/>
  <c r="J21"/>
  <c r="D21"/>
  <c r="P21"/>
  <c r="O21"/>
  <c r="L21"/>
  <c r="K21"/>
  <c r="N19"/>
  <c r="M21"/>
  <c r="F19"/>
  <c r="F21" s="1"/>
  <c r="I39" i="26"/>
  <c r="H39"/>
  <c r="F39"/>
  <c r="I38"/>
  <c r="H38"/>
  <c r="F38"/>
  <c r="I37"/>
  <c r="H37"/>
  <c r="F37"/>
  <c r="I36"/>
  <c r="H36"/>
  <c r="G36"/>
  <c r="F36"/>
  <c r="I35"/>
  <c r="H35"/>
  <c r="F35"/>
  <c r="E74" i="14"/>
  <c r="O16"/>
  <c r="P16"/>
  <c r="L16"/>
  <c r="K16"/>
  <c r="D16"/>
  <c r="Q51"/>
  <c r="Q52" s="1"/>
  <c r="O71"/>
  <c r="K71"/>
  <c r="O70"/>
  <c r="O72" s="1"/>
  <c r="O74" s="1"/>
  <c r="K70"/>
  <c r="K72" s="1"/>
  <c r="P52"/>
  <c r="O52"/>
  <c r="L52"/>
  <c r="N52" s="1"/>
  <c r="D52"/>
  <c r="K52"/>
  <c r="J52"/>
  <c r="N51"/>
  <c r="M51"/>
  <c r="M52" s="1"/>
  <c r="F51"/>
  <c r="F52" s="1"/>
  <c r="P50"/>
  <c r="O50"/>
  <c r="L50"/>
  <c r="N50" s="1"/>
  <c r="D50"/>
  <c r="K50"/>
  <c r="J50"/>
  <c r="N49"/>
  <c r="M49"/>
  <c r="M50" s="1"/>
  <c r="M42"/>
  <c r="M43" s="1"/>
  <c r="M44"/>
  <c r="L37" i="26" s="1"/>
  <c r="M45" i="14"/>
  <c r="M46"/>
  <c r="M47"/>
  <c r="M48"/>
  <c r="F49"/>
  <c r="F44"/>
  <c r="F71" s="1"/>
  <c r="F72" s="1"/>
  <c r="F47"/>
  <c r="F48" s="1"/>
  <c r="P48"/>
  <c r="O48"/>
  <c r="L48"/>
  <c r="L43"/>
  <c r="L46"/>
  <c r="L53" s="1"/>
  <c r="D48"/>
  <c r="K48"/>
  <c r="J48"/>
  <c r="Q47"/>
  <c r="G39" i="26" s="1"/>
  <c r="Q48" i="14"/>
  <c r="N47"/>
  <c r="N71" s="1"/>
  <c r="N44"/>
  <c r="P46"/>
  <c r="P53" s="1"/>
  <c r="P43"/>
  <c r="O46"/>
  <c r="D46"/>
  <c r="K46"/>
  <c r="K43"/>
  <c r="K53"/>
  <c r="J46"/>
  <c r="L36" i="26"/>
  <c r="F45" i="14"/>
  <c r="F46"/>
  <c r="O43"/>
  <c r="O53" s="1"/>
  <c r="D43"/>
  <c r="N43" s="1"/>
  <c r="J43"/>
  <c r="J53"/>
  <c r="N42"/>
  <c r="N70"/>
  <c r="L35" i="26"/>
  <c r="F42" i="14"/>
  <c r="F43"/>
  <c r="E39"/>
  <c r="N13"/>
  <c r="F13"/>
  <c r="N12"/>
  <c r="N16" s="1"/>
  <c r="F12"/>
  <c r="F16" s="1"/>
  <c r="P18"/>
  <c r="P11"/>
  <c r="P39"/>
  <c r="P54" s="1"/>
  <c r="O18"/>
  <c r="L18"/>
  <c r="D18"/>
  <c r="N18" s="1"/>
  <c r="L11"/>
  <c r="D11"/>
  <c r="N11"/>
  <c r="N21"/>
  <c r="K18"/>
  <c r="J18"/>
  <c r="J39" s="1"/>
  <c r="J54" s="1"/>
  <c r="M17"/>
  <c r="M18"/>
  <c r="F18"/>
  <c r="K14" i="16"/>
  <c r="F14" s="1"/>
  <c r="F21" s="1"/>
  <c r="F9" i="14"/>
  <c r="F58"/>
  <c r="F61" s="1"/>
  <c r="F10"/>
  <c r="F59"/>
  <c r="M11"/>
  <c r="N9"/>
  <c r="N58"/>
  <c r="N10"/>
  <c r="N59"/>
  <c r="J11"/>
  <c r="K11"/>
  <c r="K39" s="1"/>
  <c r="K54" s="1"/>
  <c r="O11"/>
  <c r="O39"/>
  <c r="O54" s="1"/>
  <c r="N60"/>
  <c r="M30"/>
  <c r="O61"/>
  <c r="L39" i="26"/>
  <c r="L38"/>
  <c r="M66" i="14"/>
  <c r="G35" i="26"/>
  <c r="Q38" i="14"/>
  <c r="L39"/>
  <c r="K40" i="16"/>
  <c r="F40"/>
  <c r="F41" s="1"/>
  <c r="G43"/>
  <c r="H43"/>
  <c r="D59" i="32"/>
  <c r="D60"/>
  <c r="D61"/>
  <c r="M12"/>
  <c r="E46"/>
  <c r="H46"/>
  <c r="H55"/>
  <c r="F5" i="34"/>
  <c r="G11"/>
  <c r="M6"/>
  <c r="M7"/>
  <c r="M10"/>
  <c r="N16" i="38"/>
  <c r="O6" i="39"/>
  <c r="F6" s="1"/>
  <c r="O9"/>
  <c r="F9" s="1"/>
  <c r="G12"/>
  <c r="F8" i="34"/>
  <c r="E62" i="32"/>
  <c r="E63" s="1"/>
  <c r="G55"/>
  <c r="F41"/>
  <c r="F50" i="14"/>
  <c r="F31" i="16"/>
  <c r="F36"/>
  <c r="H11" i="34"/>
  <c r="M71" i="14"/>
  <c r="F11"/>
  <c r="M16"/>
  <c r="M70"/>
  <c r="Q43"/>
  <c r="Q53" s="1"/>
  <c r="M65"/>
  <c r="G37" i="26"/>
  <c r="Q50" i="14"/>
  <c r="Q71"/>
  <c r="Q72"/>
  <c r="N48"/>
  <c r="F70"/>
  <c r="H40" i="26"/>
  <c r="M5" i="34"/>
  <c r="M72" i="14"/>
  <c r="F7" i="34"/>
  <c r="G54" i="16" l="1"/>
  <c r="J43"/>
  <c r="J55" i="32"/>
  <c r="G62"/>
  <c r="G63" s="1"/>
  <c r="Q54" i="14"/>
  <c r="F53"/>
  <c r="M53"/>
  <c r="N67"/>
  <c r="Q74"/>
  <c r="F13" i="16"/>
  <c r="L54" i="14"/>
  <c r="N53"/>
  <c r="D62" i="32"/>
  <c r="D63" s="1"/>
  <c r="E55"/>
  <c r="F74" i="14"/>
  <c r="M39"/>
  <c r="M54" s="1"/>
  <c r="F43" i="16"/>
  <c r="F39" i="14"/>
  <c r="N72"/>
  <c r="P74"/>
  <c r="D74"/>
  <c r="J74"/>
  <c r="G53" i="16"/>
  <c r="F61" i="32"/>
  <c r="F63" s="1"/>
  <c r="F6" i="34"/>
  <c r="F11" s="1"/>
  <c r="F12" i="39"/>
  <c r="N39" i="14"/>
  <c r="L74"/>
  <c r="J46" i="32"/>
  <c r="F12"/>
  <c r="K11" i="34"/>
  <c r="I16" i="38"/>
  <c r="D39" i="14"/>
  <c r="D54" s="1"/>
  <c r="M9" i="34"/>
  <c r="D53" i="14"/>
  <c r="N46"/>
  <c r="F54" l="1"/>
  <c r="G55" i="16"/>
  <c r="N54" i="14"/>
  <c r="N74"/>
</calcChain>
</file>

<file path=xl/sharedStrings.xml><?xml version="1.0" encoding="utf-8"?>
<sst xmlns="http://schemas.openxmlformats.org/spreadsheetml/2006/main" count="810" uniqueCount="270">
  <si>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</si>
  <si>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</si>
  <si>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</si>
  <si>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</si>
  <si>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</si>
  <si>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</si>
  <si>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</si>
  <si>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</si>
  <si>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</si>
  <si>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</si>
  <si>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</si>
  <si>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</si>
  <si>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</si>
  <si>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</si>
  <si>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</si>
  <si>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</si>
  <si>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</si>
  <si>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</si>
  <si>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</si>
  <si>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</si>
  <si>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</si>
  <si>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</si>
  <si>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</si>
  <si>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</si>
  <si>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</si>
  <si>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</si>
  <si>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</si>
  <si>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</si>
  <si>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</si>
  <si>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</si>
  <si>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</si>
  <si>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</si>
  <si>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</si>
  <si>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</si>
  <si>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</si>
  <si>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</si>
  <si>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</si>
  <si>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</si>
  <si>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</si>
  <si>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</si>
  <si>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</si>
  <si>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</si>
  <si>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</si>
  <si>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</si>
  <si>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</si>
  <si>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</si>
  <si>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</si>
  <si>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</si>
  <si>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</si>
  <si>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</si>
  <si>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</si>
  <si>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</si>
  <si>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</si>
  <si>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</si>
  <si>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</si>
  <si>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</si>
  <si>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</si>
  <si>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</si>
  <si>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</si>
  <si>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</si>
  <si>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</si>
  <si>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</si>
  <si>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</si>
  <si>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</si>
  <si>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</si>
  <si>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</si>
  <si>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</si>
  <si>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</si>
  <si>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</si>
  <si>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</si>
  <si>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</si>
  <si>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</si>
  <si>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</si>
  <si>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</si>
  <si>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</si>
  <si>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</si>
  <si>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</si>
  <si>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</si>
  <si>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</si>
  <si>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</si>
  <si>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</si>
  <si>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</si>
  <si>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</si>
  <si>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</si>
  <si>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</si>
  <si>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</si>
  <si>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</si>
  <si>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</si>
  <si>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</si>
  <si>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</si>
  <si>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</si>
  <si>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</si>
  <si>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</si>
  <si>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</si>
  <si>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</si>
  <si>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</si>
  <si>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</si>
  <si>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</si>
  <si>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</si>
  <si>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</si>
  <si>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</si>
  <si>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</si>
  <si>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</si>
  <si>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</si>
  <si>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</si>
  <si>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</si>
  <si>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</si>
  <si>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</si>
  <si>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</si>
  <si>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</si>
  <si>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</si>
  <si>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</si>
  <si>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</si>
  <si>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</si>
  <si>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</si>
  <si>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</si>
  <si>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</si>
  <si>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</si>
  <si>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</si>
  <si>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</si>
  <si>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</si>
  <si>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</si>
  <si>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</si>
  <si>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</si>
  <si>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</si>
  <si>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</si>
  <si>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</si>
  <si>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</si>
  <si>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</si>
  <si>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</si>
  <si>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</si>
  <si>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</si>
  <si>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</si>
  <si>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</si>
  <si>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</si>
  <si>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</si>
  <si>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</si>
  <si>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</si>
  <si>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</si>
  <si>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</si>
  <si>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</si>
  <si>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</si>
  <si>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</si>
  <si>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</si>
  <si>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</si>
  <si>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</si>
  <si>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</si>
  <si>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</si>
  <si>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</si>
  <si>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</si>
  <si>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</si>
  <si>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</si>
  <si>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</si>
  <si>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</si>
  <si>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</si>
  <si>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</si>
  <si>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</si>
  <si>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</si>
  <si>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</si>
  <si>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</si>
  <si>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</si>
  <si>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</si>
  <si>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</si>
  <si>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</si>
  <si>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</si>
  <si>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</si>
  <si>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</si>
  <si>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</si>
  <si>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</si>
  <si>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</si>
  <si>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</si>
  <si>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</si>
  <si>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</si>
  <si>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</si>
  <si>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</si>
  <si>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</si>
  <si>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</si>
  <si>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</si>
  <si>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</si>
  <si>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</si>
  <si>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</si>
  <si>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</si>
  <si>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</si>
  <si>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</si>
  <si>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</si>
  <si>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</si>
  <si>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</si>
  <si>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</si>
  <si>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</si>
  <si>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</si>
  <si>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</si>
  <si>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</si>
  <si>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</si>
  <si>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</si>
  <si>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</si>
  <si>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</si>
  <si>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</si>
  <si>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</si>
  <si>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Kharif -24 PSS</t>
  </si>
  <si>
    <t>Moong                MSP: Rs. 8682 per QTL</t>
  </si>
  <si>
    <t xml:space="preserve">G. Total </t>
  </si>
  <si>
    <t>Sunflower  MSP: RS. 7280 per QTL</t>
  </si>
  <si>
    <t>Urad              MSP: Rs. 7400 per QTL</t>
  </si>
  <si>
    <t>Soyabean  MSP: RS. 4892 per QTL</t>
  </si>
  <si>
    <t>05-09-2024 to 03-12-2024</t>
  </si>
  <si>
    <t>21-10-2024 to 18-01-2025</t>
  </si>
  <si>
    <t>30-08-2024 to 27-11-2024</t>
  </si>
  <si>
    <t>10-10-2024 to 07-01-2025</t>
  </si>
  <si>
    <t>15-10-2024 to 12-01-2025</t>
  </si>
  <si>
    <t xml:space="preserve">Karnataka </t>
  </si>
  <si>
    <t>Groundnut  MSP: RS. 6783 per QTL</t>
  </si>
  <si>
    <t>25-09-2024 to 23-12-2024</t>
  </si>
  <si>
    <t>Toor  MSP: RS. 7550 per QTL</t>
  </si>
  <si>
    <t>Sesamum Seed (Til)  MSP: RS. 9267 per QTL</t>
  </si>
  <si>
    <t>01-10-2024 to 15-11-2024</t>
  </si>
  <si>
    <t>01-12-2024 to 31-12-2024</t>
  </si>
  <si>
    <t>11-11-2024 to 09-02-2025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</si>
  <si>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</si>
  <si>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</si>
  <si>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</si>
  <si>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</si>
  <si>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</si>
  <si>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</si>
  <si>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</si>
  <si>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</si>
  <si>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</si>
  <si>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</si>
  <si>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</si>
  <si>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</si>
  <si>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</si>
  <si>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</si>
  <si>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</si>
  <si>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</si>
  <si>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</si>
  <si>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</si>
  <si>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</si>
  <si>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</si>
  <si>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</si>
  <si>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</si>
  <si>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</si>
  <si>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</si>
  <si>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</si>
  <si>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</si>
  <si>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</si>
  <si>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As on 09-11-2024</t>
  </si>
  <si>
    <t>Qty Procured Today Tentative</t>
  </si>
  <si>
    <t>As on 10-11-2024</t>
  </si>
  <si>
    <t>Qty Procured Today Yesterday</t>
  </si>
  <si>
    <t>KSCMF Ltd</t>
  </si>
  <si>
    <t>01-11-2024 to 29-01-2025</t>
  </si>
  <si>
    <t>24-08-2024 to 18-12-2024</t>
  </si>
  <si>
    <t>24-08-2024 to 23-12-2024</t>
  </si>
  <si>
    <t>05-09-2024 to 02-01-2025</t>
  </si>
  <si>
    <t>25-09-2024 to 07-01-2025</t>
  </si>
  <si>
    <t>25-10-2024 to 02-01-2025</t>
  </si>
  <si>
    <t>18-10-2024 to 04-02-2025</t>
  </si>
  <si>
    <t>Chhattisgarh</t>
  </si>
  <si>
    <t>15-02-2025 to 15-05-2025</t>
  </si>
  <si>
    <t>23-01-2025 to 22-04-2025</t>
  </si>
  <si>
    <t>08-01-2025 to 07-04-2025</t>
  </si>
  <si>
    <t>02-01-2025 to 01-04-2025</t>
  </si>
  <si>
    <t>25-02-2025 to 29-04-2025</t>
  </si>
  <si>
    <t>25-02-2025 to 25-05-2025</t>
  </si>
  <si>
    <t>15-10-2024 to 06-02-2025</t>
  </si>
  <si>
    <t>11-11-2024 to 14-02-2025</t>
  </si>
  <si>
    <t>18-11-2024 to 28-02-2025</t>
  </si>
  <si>
    <t>24-10-2024 to 15-02-2025</t>
  </si>
  <si>
    <t xml:space="preserve">Madhya Pradesh </t>
  </si>
  <si>
    <t>As on 17-02-2025</t>
  </si>
  <si>
    <t>13-02-2025 to 13-05-2025</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</si>
</sst>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725">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8" fillId="3" borderId="46" xfId="1" applyNumberFormat="1" applyFont="1" applyFill="1" applyBorder="1" applyAlignment="1">
      <alignment horizontal="center" vertical="center" wrapText="1"/>
    </xf>
    <xf numFmtId="164" fontId="8" fillId="3" borderId="80" xfId="1"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164" fontId="30" fillId="0" borderId="7"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0" fontId="11" fillId="0" borderId="8"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0" fillId="0" borderId="14" xfId="1" applyNumberFormat="1" applyFont="1" applyFill="1" applyBorder="1" applyAlignment="1">
      <alignment vertical="center" wrapText="1"/>
    </xf>
    <xf numFmtId="43" fontId="30" fillId="0" borderId="14" xfId="1" applyNumberFormat="1" applyFont="1" applyFill="1" applyBorder="1" applyAlignment="1">
      <alignment vertical="center" wrapText="1"/>
    </xf>
    <xf numFmtId="43" fontId="30"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43" fontId="8" fillId="0" borderId="5" xfId="1" applyFont="1" applyFill="1" applyBorder="1" applyAlignment="1">
      <alignment horizontal="center" vertical="center" wrapText="1"/>
    </xf>
    <xf numFmtId="0" fontId="8" fillId="0" borderId="42" xfId="0" applyFont="1" applyBorder="1" applyAlignment="1">
      <alignment horizontal="right" vertical="center"/>
    </xf>
    <xf numFmtId="0" fontId="27" fillId="0" borderId="5" xfId="0" applyFont="1" applyBorder="1" applyAlignment="1">
      <alignment horizontal="left" vertical="center"/>
    </xf>
    <xf numFmtId="0" fontId="21" fillId="0" borderId="5" xfId="0" applyFont="1" applyBorder="1" applyAlignment="1">
      <alignment horizontal="center" vertical="center"/>
    </xf>
    <xf numFmtId="2" fontId="12" fillId="0" borderId="31" xfId="1" applyNumberFormat="1" applyFont="1" applyFill="1" applyBorder="1" applyAlignment="1">
      <alignment horizontal="right" vertical="center" wrapText="1"/>
    </xf>
    <xf numFmtId="0" fontId="27" fillId="0" borderId="41" xfId="0" applyFont="1" applyFill="1" applyBorder="1" applyAlignment="1">
      <alignment horizontal="left" vertical="center"/>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165" fontId="17" fillId="0" borderId="12"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0" fillId="0" borderId="0" xfId="0" applyFont="1" applyBorder="1" applyAlignment="1">
      <alignment horizontal="center" vertical="center"/>
    </xf>
    <xf numFmtId="0" fontId="16" fillId="0" borderId="0"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10" fillId="2" borderId="42" xfId="0" applyFont="1" applyFill="1" applyBorder="1" applyAlignment="1">
      <alignment horizontal="left" vertical="top"/>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10" fillId="0" borderId="34" xfId="0" applyFont="1" applyFill="1" applyBorder="1" applyAlignment="1">
      <alignment horizontal="center" vertical="center" wrapText="1"/>
    </xf>
    <xf numFmtId="0" fontId="11"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26" xfId="0" applyNumberFormat="1"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72" xfId="0" applyFont="1" applyBorder="1" applyAlignment="1">
      <alignment horizontal="center" vertical="center"/>
    </xf>
    <xf numFmtId="0" fontId="24" fillId="0" borderId="70" xfId="0" applyFont="1" applyBorder="1" applyAlignment="1">
      <alignment horizontal="center" vertical="center"/>
    </xf>
    <xf numFmtId="0" fontId="24" fillId="0" borderId="7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24" fillId="0" borderId="69" xfId="0" applyFont="1" applyBorder="1" applyAlignment="1">
      <alignment horizontal="center"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11" fillId="0" borderId="81" xfId="0" applyFont="1" applyBorder="1" applyAlignment="1">
      <alignment horizontal="center" vertical="center"/>
    </xf>
    <xf numFmtId="0" fontId="11" fillId="0" borderId="8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8" fillId="0" borderId="49" xfId="0" applyFont="1" applyBorder="1" applyAlignment="1">
      <alignment horizontal="center" vertical="center" wrapText="1"/>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4" fillId="0" borderId="48" xfId="0" applyFont="1" applyBorder="1" applyAlignment="1">
      <alignment horizontal="center" vertical="center"/>
    </xf>
    <xf numFmtId="0" fontId="25" fillId="0" borderId="48" xfId="0" applyFont="1" applyBorder="1" applyAlignment="1">
      <alignment horizontal="center" vertical="center" wrapText="1"/>
    </xf>
    <xf numFmtId="0" fontId="8" fillId="0" borderId="32" xfId="0" applyFont="1" applyBorder="1" applyAlignment="1">
      <alignment horizontal="center" vertical="center" wrapText="1"/>
    </xf>
    <xf numFmtId="0" fontId="24" fillId="0" borderId="47" xfId="0" applyFont="1" applyBorder="1" applyAlignment="1">
      <alignment horizontal="center" vertical="center"/>
    </xf>
    <xf numFmtId="0" fontId="24" fillId="0" borderId="49" xfId="0" applyFont="1" applyBorder="1" applyAlignment="1">
      <alignment horizontal="center" vertical="center"/>
    </xf>
    <xf numFmtId="0" fontId="25" fillId="0" borderId="47" xfId="0" applyFont="1" applyBorder="1" applyAlignment="1">
      <alignment horizontal="center" vertical="center" wrapText="1"/>
    </xf>
    <xf numFmtId="0" fontId="25" fillId="0" borderId="49" xfId="0" applyFont="1" applyBorder="1" applyAlignment="1">
      <alignment horizontal="center" vertical="center" wrapText="1"/>
    </xf>
    <xf numFmtId="0" fontId="24" fillId="0" borderId="58" xfId="0" applyFont="1" applyBorder="1" applyAlignment="1">
      <alignment horizontal="center" vertical="center"/>
    </xf>
    <xf numFmtId="0" fontId="24" fillId="0" borderId="84" xfId="0" applyFont="1" applyBorder="1" applyAlignment="1">
      <alignment horizontal="center" vertical="center"/>
    </xf>
    <xf numFmtId="0" fontId="25" fillId="0" borderId="50"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84" xfId="0" applyFont="1" applyBorder="1" applyAlignment="1">
      <alignment horizontal="center" vertical="center" wrapText="1"/>
    </xf>
    <xf numFmtId="0" fontId="29" fillId="0" borderId="0" xfId="0" applyFont="1" applyAlignment="1">
      <alignment horizontal="center"/>
    </xf>
    <xf numFmtId="0" fontId="11" fillId="0" borderId="0" xfId="0" applyFont="1" applyAlignment="1">
      <alignment horizontal="center" vertical="center" wrapText="1"/>
    </xf>
    <xf numFmtId="0" fontId="11" fillId="0" borderId="81" xfId="0" applyFont="1" applyBorder="1" applyAlignment="1">
      <alignment horizontal="left" vertical="center"/>
    </xf>
    <xf numFmtId="0" fontId="11" fillId="0" borderId="5" xfId="0" applyFont="1" applyBorder="1" applyAlignment="1">
      <alignment horizontal="left" vertical="center"/>
    </xf>
    <xf numFmtId="0" fontId="7" fillId="0" borderId="82" xfId="0" applyFont="1" applyBorder="1" applyAlignment="1">
      <alignment horizontal="center" vertical="center"/>
    </xf>
    <xf numFmtId="0" fontId="7" fillId="0" borderId="50" xfId="0" applyFont="1" applyBorder="1" applyAlignment="1">
      <alignment horizontal="center" vertical="center"/>
    </xf>
    <xf numFmtId="0" fontId="7" fillId="0" borderId="58" xfId="0" applyFont="1" applyBorder="1" applyAlignment="1">
      <alignment horizontal="center" vertical="center"/>
    </xf>
    <xf numFmtId="0" fontId="7" fillId="0" borderId="84" xfId="0" applyFont="1" applyBorder="1" applyAlignment="1">
      <alignment horizontal="center" vertical="center"/>
    </xf>
    <xf numFmtId="0" fontId="7" fillId="0" borderId="83" xfId="0" applyFont="1" applyBorder="1" applyAlignment="1">
      <alignment horizontal="center" vertical="center"/>
    </xf>
    <xf numFmtId="0" fontId="8" fillId="0" borderId="8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0" xfId="0" applyFont="1" applyAlignment="1">
      <alignment horizontal="left" wrapText="1"/>
    </xf>
    <xf numFmtId="0" fontId="24" fillId="0" borderId="82"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8" fillId="0" borderId="14" xfId="0" applyFont="1" applyBorder="1" applyAlignment="1">
      <alignment horizontal="center" vertical="center"/>
    </xf>
    <xf numFmtId="0" fontId="11" fillId="0" borderId="0" xfId="0" applyFont="1" applyBorder="1" applyAlignment="1">
      <alignment horizontal="center" vertical="center" wrapText="1"/>
    </xf>
    <xf numFmtId="0" fontId="8" fillId="0" borderId="42" xfId="0" applyFont="1" applyBorder="1" applyAlignment="1">
      <alignment horizontal="right" vertical="center"/>
    </xf>
    <xf numFmtId="0" fontId="11" fillId="0" borderId="0" xfId="0" applyFont="1" applyFill="1" applyBorder="1" applyAlignment="1">
      <alignment horizontal="left" vertical="center"/>
    </xf>
    <xf numFmtId="0" fontId="11" fillId="0" borderId="10" xfId="0" applyFont="1" applyFill="1" applyBorder="1" applyAlignment="1">
      <alignment vertical="center"/>
    </xf>
    <xf numFmtId="0" fontId="11" fillId="0" borderId="34" xfId="0" applyFont="1" applyFill="1" applyBorder="1" applyAlignment="1">
      <alignment vertical="center"/>
    </xf>
    <xf numFmtId="0" fontId="11" fillId="0" borderId="19" xfId="0" applyFont="1" applyFill="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0" fontId="29" fillId="0" borderId="0" xfId="0" applyFont="1" applyBorder="1" applyAlignment="1">
      <alignment horizontal="center" vertical="center" wrapText="1"/>
    </xf>
    <xf numFmtId="43" fontId="30" fillId="0" borderId="37"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69" t="s">
        <v>10</v>
      </c>
      <c r="B2" s="569"/>
      <c r="C2" s="569"/>
      <c r="D2" s="569"/>
      <c r="E2" s="569"/>
      <c r="F2" s="569"/>
      <c r="G2" s="569"/>
      <c r="H2" s="569"/>
      <c r="I2" s="569"/>
      <c r="J2" s="569"/>
      <c r="K2" s="569"/>
      <c r="L2" s="569"/>
      <c r="M2" s="569"/>
      <c r="N2" s="569"/>
      <c r="O2" s="569"/>
      <c r="P2" s="569"/>
      <c r="Q2" s="569"/>
      <c r="R2" s="569"/>
      <c r="S2" s="569"/>
    </row>
    <row r="3" spans="1:19" ht="23.25" customHeight="1">
      <c r="B3" s="585" t="s">
        <v>9</v>
      </c>
      <c r="C3" s="585"/>
      <c r="D3" s="585"/>
      <c r="E3" s="585"/>
      <c r="F3" s="585"/>
      <c r="G3" s="585"/>
      <c r="H3" s="585"/>
      <c r="I3" s="585"/>
      <c r="J3" s="585"/>
      <c r="K3" s="585"/>
      <c r="L3" s="585"/>
      <c r="M3" s="585"/>
      <c r="N3" s="585"/>
      <c r="O3" s="585"/>
      <c r="P3" s="585"/>
      <c r="Q3" s="2"/>
      <c r="R3" s="2"/>
      <c r="S3" s="5" t="s">
        <v>129</v>
      </c>
    </row>
    <row r="4" spans="1:19" ht="24.75" customHeight="1">
      <c r="B4" s="570" t="s">
        <v>109</v>
      </c>
      <c r="C4" s="570"/>
      <c r="D4" s="570"/>
      <c r="E4" s="570"/>
      <c r="F4" s="570"/>
      <c r="G4" s="570"/>
      <c r="H4" s="570"/>
      <c r="I4" s="570"/>
      <c r="J4" s="570"/>
      <c r="K4" s="570"/>
      <c r="L4" s="570"/>
      <c r="M4" s="570"/>
      <c r="N4" s="570"/>
      <c r="O4" s="570"/>
      <c r="P4" s="570"/>
      <c r="Q4" s="570"/>
      <c r="R4" s="570"/>
      <c r="S4" s="570"/>
    </row>
    <row r="5" spans="1:19" ht="24.75" customHeight="1" thickBot="1">
      <c r="A5" s="592" t="s">
        <v>85</v>
      </c>
      <c r="B5" s="592"/>
      <c r="C5" s="6"/>
      <c r="D5" s="6"/>
      <c r="E5" s="6"/>
      <c r="F5" s="6"/>
      <c r="G5" s="6"/>
      <c r="H5" s="6"/>
      <c r="I5" s="6"/>
      <c r="J5" s="6"/>
      <c r="K5" s="6"/>
      <c r="L5" s="6"/>
      <c r="M5" s="6"/>
      <c r="N5" s="6"/>
      <c r="O5" s="6"/>
      <c r="P5" s="6"/>
      <c r="Q5" s="6"/>
      <c r="R5" s="6"/>
      <c r="S5" s="6"/>
    </row>
    <row r="6" spans="1:19" ht="42.75" customHeight="1">
      <c r="A6" s="586" t="s">
        <v>41</v>
      </c>
      <c r="B6" s="589" t="s">
        <v>1</v>
      </c>
      <c r="C6" s="573" t="s">
        <v>0</v>
      </c>
      <c r="D6" s="549" t="s">
        <v>26</v>
      </c>
      <c r="E6" s="549" t="s">
        <v>19</v>
      </c>
      <c r="F6" s="549" t="s">
        <v>20</v>
      </c>
      <c r="G6" s="582" t="s">
        <v>88</v>
      </c>
      <c r="H6" s="562" t="s">
        <v>8</v>
      </c>
      <c r="I6" s="562" t="s">
        <v>7</v>
      </c>
      <c r="J6" s="554" t="s">
        <v>39</v>
      </c>
      <c r="K6" s="559" t="s">
        <v>40</v>
      </c>
      <c r="L6" s="571" t="s">
        <v>108</v>
      </c>
      <c r="M6" s="572"/>
      <c r="N6" s="566" t="s">
        <v>11</v>
      </c>
      <c r="O6" s="554" t="s">
        <v>12</v>
      </c>
      <c r="P6" s="576" t="s">
        <v>25</v>
      </c>
      <c r="Q6" s="563" t="s">
        <v>130</v>
      </c>
      <c r="R6" s="562" t="s">
        <v>42</v>
      </c>
      <c r="S6" s="579" t="s">
        <v>2</v>
      </c>
    </row>
    <row r="7" spans="1:19" ht="24.75" customHeight="1">
      <c r="A7" s="587"/>
      <c r="B7" s="590"/>
      <c r="C7" s="574"/>
      <c r="D7" s="550"/>
      <c r="E7" s="550"/>
      <c r="F7" s="550"/>
      <c r="G7" s="583"/>
      <c r="H7" s="560"/>
      <c r="I7" s="560"/>
      <c r="J7" s="555"/>
      <c r="K7" s="560"/>
      <c r="L7" s="552" t="s">
        <v>34</v>
      </c>
      <c r="M7" s="552" t="s">
        <v>32</v>
      </c>
      <c r="N7" s="567"/>
      <c r="O7" s="555"/>
      <c r="P7" s="577"/>
      <c r="Q7" s="564"/>
      <c r="R7" s="560"/>
      <c r="S7" s="580"/>
    </row>
    <row r="8" spans="1:19" ht="45.75" customHeight="1" thickBot="1">
      <c r="A8" s="588"/>
      <c r="B8" s="591"/>
      <c r="C8" s="575"/>
      <c r="D8" s="551"/>
      <c r="E8" s="551"/>
      <c r="F8" s="551"/>
      <c r="G8" s="584"/>
      <c r="H8" s="561"/>
      <c r="I8" s="561"/>
      <c r="J8" s="556"/>
      <c r="K8" s="561"/>
      <c r="L8" s="553"/>
      <c r="M8" s="553"/>
      <c r="N8" s="568"/>
      <c r="O8" s="556"/>
      <c r="P8" s="578"/>
      <c r="Q8" s="565"/>
      <c r="R8" s="561"/>
      <c r="S8" s="581"/>
    </row>
    <row r="9" spans="1:19" ht="33.200000000000003" customHeight="1">
      <c r="A9" s="610">
        <v>1</v>
      </c>
      <c r="B9" s="614" t="s">
        <v>33</v>
      </c>
      <c r="C9" s="4" t="s">
        <v>3</v>
      </c>
      <c r="D9" s="34">
        <v>3438</v>
      </c>
      <c r="E9" s="35">
        <v>8558</v>
      </c>
      <c r="F9" s="36">
        <f>+D9*E9/1000000</f>
        <v>29.422404</v>
      </c>
      <c r="G9" s="557"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610"/>
      <c r="B10" s="615"/>
      <c r="C10" s="44" t="s">
        <v>4</v>
      </c>
      <c r="D10" s="45">
        <v>7425</v>
      </c>
      <c r="E10" s="46">
        <v>6950</v>
      </c>
      <c r="F10" s="47">
        <f>+D10*E10/1000000</f>
        <v>51.603749999999998</v>
      </c>
      <c r="G10" s="558"/>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610"/>
      <c r="B11" s="616"/>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610">
        <v>2</v>
      </c>
      <c r="B12" s="614"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610"/>
      <c r="B13" s="615"/>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610"/>
      <c r="B14" s="615"/>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610"/>
      <c r="B15" s="615"/>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610"/>
      <c r="B16" s="616"/>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610">
        <v>3</v>
      </c>
      <c r="B17" s="611"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610"/>
      <c r="B18" s="612"/>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610">
        <v>4</v>
      </c>
      <c r="B19" s="611"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610"/>
      <c r="B20" s="613"/>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610"/>
      <c r="B21" s="612"/>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610">
        <v>5</v>
      </c>
      <c r="B22" s="614"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620" t="s">
        <v>125</v>
      </c>
    </row>
    <row r="23" spans="1:19" ht="33.200000000000003" customHeight="1">
      <c r="A23" s="610"/>
      <c r="B23" s="615"/>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621"/>
    </row>
    <row r="24" spans="1:19" ht="33.200000000000003" customHeight="1">
      <c r="A24" s="610"/>
      <c r="B24" s="615"/>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621"/>
    </row>
    <row r="25" spans="1:19" ht="33.200000000000003" customHeight="1">
      <c r="A25" s="610"/>
      <c r="B25" s="615"/>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622"/>
    </row>
    <row r="26" spans="1:19" ht="33.200000000000003" customHeight="1" thickBot="1">
      <c r="A26" s="610"/>
      <c r="B26" s="616"/>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610">
        <v>6</v>
      </c>
      <c r="B27" s="614" t="s">
        <v>123</v>
      </c>
      <c r="C27" s="4" t="s">
        <v>3</v>
      </c>
      <c r="D27" s="34">
        <v>4530</v>
      </c>
      <c r="E27" s="35">
        <v>8558</v>
      </c>
      <c r="F27" s="36">
        <f>+D27*E27/1000000</f>
        <v>38.767740000000003</v>
      </c>
      <c r="G27" s="617"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610"/>
      <c r="B28" s="615"/>
      <c r="C28" s="44" t="s">
        <v>4</v>
      </c>
      <c r="D28" s="45">
        <v>5664</v>
      </c>
      <c r="E28" s="46">
        <v>6950</v>
      </c>
      <c r="F28" s="47">
        <f>+D28*E28/1000000</f>
        <v>39.364800000000002</v>
      </c>
      <c r="G28" s="623"/>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610"/>
      <c r="B29" s="615"/>
      <c r="C29" s="179" t="s">
        <v>15</v>
      </c>
      <c r="D29" s="180">
        <v>81760</v>
      </c>
      <c r="E29" s="181">
        <v>4600</v>
      </c>
      <c r="F29" s="47">
        <f>+D29*E29/1000000</f>
        <v>376.096</v>
      </c>
      <c r="G29" s="623"/>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610"/>
      <c r="B30" s="616"/>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610">
        <v>7</v>
      </c>
      <c r="B31" s="614" t="s">
        <v>126</v>
      </c>
      <c r="C31" s="4" t="s">
        <v>3</v>
      </c>
      <c r="D31" s="34">
        <v>293865</v>
      </c>
      <c r="E31" s="35">
        <v>8558</v>
      </c>
      <c r="F31" s="36">
        <f>+D31*E31/1000000</f>
        <v>2514.8966700000001</v>
      </c>
      <c r="G31" s="557"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610"/>
      <c r="B32" s="615"/>
      <c r="C32" s="44" t="s">
        <v>4</v>
      </c>
      <c r="D32" s="45">
        <v>135200</v>
      </c>
      <c r="E32" s="46">
        <v>6950</v>
      </c>
      <c r="F32" s="47">
        <f>+D32*E32/1000000</f>
        <v>939.64</v>
      </c>
      <c r="G32" s="624"/>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610"/>
      <c r="B33" s="615"/>
      <c r="C33" s="179" t="s">
        <v>105</v>
      </c>
      <c r="D33" s="180">
        <v>480803</v>
      </c>
      <c r="E33" s="46">
        <v>6377</v>
      </c>
      <c r="F33" s="47">
        <f>+D33*E33/1000000</f>
        <v>3066.080731</v>
      </c>
      <c r="G33" s="624"/>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610"/>
      <c r="B34" s="615"/>
      <c r="C34" s="179" t="s">
        <v>15</v>
      </c>
      <c r="D34" s="180">
        <v>301650</v>
      </c>
      <c r="E34" s="181">
        <v>4600</v>
      </c>
      <c r="F34" s="47">
        <f>+D34*E34/1000000</f>
        <v>1387.59</v>
      </c>
      <c r="G34" s="558"/>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610"/>
      <c r="B35" s="616"/>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610">
        <v>8</v>
      </c>
      <c r="B36" s="611" t="s">
        <v>127</v>
      </c>
      <c r="C36" s="4" t="s">
        <v>3</v>
      </c>
      <c r="D36" s="34">
        <v>14900</v>
      </c>
      <c r="E36" s="35">
        <v>8558</v>
      </c>
      <c r="F36" s="36">
        <f>+D36*E36/1000000</f>
        <v>127.5142</v>
      </c>
      <c r="G36" s="617"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610"/>
      <c r="B37" s="613"/>
      <c r="C37" s="179" t="s">
        <v>15</v>
      </c>
      <c r="D37" s="123">
        <v>1143000</v>
      </c>
      <c r="E37" s="124">
        <v>4600</v>
      </c>
      <c r="F37" s="231">
        <f>+D37*E37/1000000</f>
        <v>5257.8</v>
      </c>
      <c r="G37" s="618"/>
      <c r="H37" s="125"/>
      <c r="I37" s="126"/>
      <c r="J37" s="127"/>
      <c r="K37" s="127"/>
      <c r="L37" s="130"/>
      <c r="M37" s="130"/>
      <c r="N37" s="231"/>
      <c r="O37" s="232"/>
      <c r="P37" s="232"/>
      <c r="Q37" s="234"/>
      <c r="R37" s="130"/>
      <c r="S37" s="267"/>
    </row>
    <row r="38" spans="1:19" ht="33.200000000000003" customHeight="1" thickBot="1">
      <c r="A38" s="610"/>
      <c r="B38" s="612"/>
      <c r="C38" s="54" t="s">
        <v>5</v>
      </c>
      <c r="D38" s="55">
        <f>SUM(D36:D37)</f>
        <v>1157900</v>
      </c>
      <c r="E38" s="55"/>
      <c r="F38" s="57">
        <f>SUM(F36:F37)</f>
        <v>5385.3141999999998</v>
      </c>
      <c r="G38" s="619"/>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93" t="s">
        <v>35</v>
      </c>
      <c r="C39" s="594"/>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97" t="s">
        <v>91</v>
      </c>
      <c r="B41" s="598"/>
      <c r="C41" s="599"/>
      <c r="D41" s="235"/>
      <c r="E41" s="235"/>
      <c r="F41" s="236"/>
      <c r="G41" s="237"/>
      <c r="H41" s="238"/>
      <c r="I41" s="235"/>
      <c r="J41" s="239"/>
      <c r="K41" s="239"/>
      <c r="L41" s="240"/>
      <c r="M41" s="240"/>
      <c r="N41" s="235"/>
      <c r="O41" s="239"/>
      <c r="P41" s="239"/>
      <c r="Q41" s="236"/>
      <c r="R41" s="236"/>
      <c r="S41" s="241"/>
    </row>
    <row r="42" spans="1:19" ht="36" customHeight="1">
      <c r="A42" s="600">
        <v>1</v>
      </c>
      <c r="B42" s="602"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601"/>
      <c r="B43" s="603"/>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600">
        <v>2</v>
      </c>
      <c r="B44" s="602"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608"/>
      <c r="B45" s="609"/>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601"/>
      <c r="B46" s="603"/>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600">
        <v>3</v>
      </c>
      <c r="B47" s="604"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601"/>
      <c r="B48" s="605"/>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600">
        <v>4</v>
      </c>
      <c r="B49" s="602"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601"/>
      <c r="B50" s="603"/>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600">
        <v>5</v>
      </c>
      <c r="B51" s="602" t="s">
        <v>101</v>
      </c>
      <c r="C51" s="119" t="s">
        <v>94</v>
      </c>
      <c r="D51" s="34">
        <v>4250</v>
      </c>
      <c r="E51" s="35">
        <v>10860</v>
      </c>
      <c r="F51" s="36">
        <f>+D51*E51/1000000</f>
        <v>46.155000000000001</v>
      </c>
      <c r="G51" s="606" t="s">
        <v>21</v>
      </c>
      <c r="H51" s="37"/>
      <c r="I51" s="38"/>
      <c r="J51" s="39"/>
      <c r="K51" s="39"/>
      <c r="L51" s="43"/>
      <c r="M51" s="43">
        <f>L51*E51/1000000</f>
        <v>0</v>
      </c>
      <c r="N51" s="36">
        <f>L51/D51*100</f>
        <v>0</v>
      </c>
      <c r="O51" s="108"/>
      <c r="P51" s="108"/>
      <c r="Q51" s="42">
        <f>L51-0</f>
        <v>0</v>
      </c>
      <c r="R51" s="43">
        <v>0</v>
      </c>
      <c r="S51" s="173"/>
    </row>
    <row r="52" spans="1:19" ht="39" customHeight="1" thickBot="1">
      <c r="A52" s="601"/>
      <c r="B52" s="603"/>
      <c r="C52" s="109" t="s">
        <v>5</v>
      </c>
      <c r="D52" s="110">
        <f>SUM(D51)</f>
        <v>4250</v>
      </c>
      <c r="E52" s="111"/>
      <c r="F52" s="117">
        <f>SUM(F51)</f>
        <v>46.155000000000001</v>
      </c>
      <c r="G52" s="607"/>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95" t="s">
        <v>13</v>
      </c>
      <c r="C54" s="596"/>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69" t="s">
        <v>28</v>
      </c>
      <c r="D55" s="569"/>
      <c r="E55" s="569"/>
      <c r="F55" s="569"/>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69" t="s">
        <v>29</v>
      </c>
      <c r="I57" s="569"/>
      <c r="J57" s="569"/>
      <c r="K57" s="569"/>
      <c r="L57" s="569"/>
      <c r="M57" s="569"/>
      <c r="N57" s="569"/>
      <c r="O57" s="569"/>
      <c r="P57" s="569"/>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G36:G38"/>
    <mergeCell ref="A31:A35"/>
    <mergeCell ref="B31:B35"/>
    <mergeCell ref="S22:S25"/>
    <mergeCell ref="A22:A26"/>
    <mergeCell ref="B22:B26"/>
    <mergeCell ref="A27:A30"/>
    <mergeCell ref="B27:B30"/>
    <mergeCell ref="G27:G29"/>
    <mergeCell ref="G31:G34"/>
    <mergeCell ref="A36:A38"/>
    <mergeCell ref="B36:B38"/>
    <mergeCell ref="B44:B46"/>
    <mergeCell ref="A47:A48"/>
    <mergeCell ref="A9:A11"/>
    <mergeCell ref="A17:A18"/>
    <mergeCell ref="B17:B18"/>
    <mergeCell ref="A19:A21"/>
    <mergeCell ref="B19:B21"/>
    <mergeCell ref="A12:A16"/>
    <mergeCell ref="B12:B16"/>
    <mergeCell ref="B9:B11"/>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D6:D8"/>
    <mergeCell ref="L7:L8"/>
    <mergeCell ref="J6:J8"/>
    <mergeCell ref="G9:G10"/>
    <mergeCell ref="K6:K8"/>
    <mergeCell ref="I6:I8"/>
    <mergeCell ref="H6:H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32" t="s">
        <v>173</v>
      </c>
      <c r="C2" s="632"/>
      <c r="D2" s="632"/>
      <c r="E2" s="632"/>
      <c r="F2" s="632"/>
      <c r="G2" s="632"/>
      <c r="H2" s="632"/>
      <c r="I2" s="632"/>
      <c r="J2" s="632"/>
      <c r="K2" s="391"/>
      <c r="L2" s="392"/>
    </row>
    <row r="3" spans="2:15" ht="24.75" customHeight="1" thickBot="1">
      <c r="B3" s="633" t="s">
        <v>181</v>
      </c>
      <c r="C3" s="633"/>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37" t="s">
        <v>156</v>
      </c>
      <c r="C5" s="638"/>
      <c r="D5" s="298"/>
      <c r="E5" s="299"/>
      <c r="F5" s="300"/>
      <c r="G5" s="277"/>
      <c r="H5" s="273"/>
      <c r="I5" s="301"/>
      <c r="J5" s="300"/>
      <c r="K5" s="400"/>
      <c r="L5" s="413"/>
    </row>
    <row r="6" spans="2:15" ht="27.2" customHeight="1">
      <c r="B6" s="639">
        <v>1</v>
      </c>
      <c r="C6" s="642"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40"/>
      <c r="C7" s="643"/>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40"/>
      <c r="C8" s="643"/>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40"/>
      <c r="C9" s="643"/>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40"/>
      <c r="C10" s="643"/>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41"/>
      <c r="C11" s="644"/>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34" t="s">
        <v>154</v>
      </c>
      <c r="C14" s="635"/>
      <c r="D14" s="298"/>
      <c r="E14" s="299"/>
      <c r="F14" s="300"/>
      <c r="G14" s="300"/>
      <c r="H14" s="299"/>
      <c r="I14" s="301"/>
      <c r="J14" s="300"/>
      <c r="K14" s="299"/>
      <c r="L14" s="413"/>
    </row>
    <row r="15" spans="2:15" ht="27" customHeight="1">
      <c r="B15" s="627">
        <v>1</v>
      </c>
      <c r="C15" s="625"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28"/>
      <c r="C16" s="626"/>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28"/>
      <c r="C17" s="626"/>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28"/>
      <c r="C18" s="626"/>
      <c r="D18" s="275" t="s">
        <v>86</v>
      </c>
      <c r="E18" s="272">
        <v>139740</v>
      </c>
      <c r="F18" s="206">
        <f>M18</f>
        <v>0</v>
      </c>
      <c r="G18" s="265"/>
      <c r="H18" s="271"/>
      <c r="I18" s="371" t="s">
        <v>21</v>
      </c>
      <c r="J18" s="353"/>
      <c r="K18" s="271" t="s">
        <v>185</v>
      </c>
      <c r="L18" s="417"/>
      <c r="M18" s="386">
        <f t="shared" si="3"/>
        <v>0</v>
      </c>
      <c r="N18" s="265"/>
      <c r="O18" s="163"/>
    </row>
    <row r="19" spans="2:15" ht="30" customHeight="1">
      <c r="B19" s="628"/>
      <c r="C19" s="626"/>
      <c r="D19" s="275" t="s">
        <v>127</v>
      </c>
      <c r="E19" s="272">
        <v>666750</v>
      </c>
      <c r="F19" s="206">
        <f t="shared" si="2"/>
        <v>0</v>
      </c>
      <c r="G19" s="265"/>
      <c r="H19" s="271"/>
      <c r="I19" s="371" t="s">
        <v>21</v>
      </c>
      <c r="J19" s="353"/>
      <c r="K19" s="271" t="s">
        <v>186</v>
      </c>
      <c r="L19" s="417"/>
      <c r="M19" s="386">
        <f t="shared" si="3"/>
        <v>0</v>
      </c>
      <c r="N19" s="265"/>
      <c r="O19" s="163"/>
    </row>
    <row r="20" spans="2:15" ht="39.75" customHeight="1">
      <c r="B20" s="628"/>
      <c r="C20" s="626"/>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28"/>
      <c r="C21" s="626"/>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28"/>
      <c r="C22" s="626"/>
      <c r="D22" s="275" t="s">
        <v>101</v>
      </c>
      <c r="E22" s="272">
        <v>114163</v>
      </c>
      <c r="F22" s="287"/>
      <c r="G22" s="265"/>
      <c r="H22" s="271"/>
      <c r="I22" s="371" t="s">
        <v>21</v>
      </c>
      <c r="J22" s="353"/>
      <c r="K22" s="271"/>
      <c r="L22" s="417"/>
      <c r="M22" s="163"/>
      <c r="N22" s="265"/>
      <c r="O22" s="163"/>
    </row>
    <row r="23" spans="2:15" ht="30" customHeight="1">
      <c r="B23" s="628"/>
      <c r="C23" s="626"/>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28">
        <v>2</v>
      </c>
      <c r="C25" s="626"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28"/>
      <c r="C26" s="626"/>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31"/>
      <c r="C27" s="630"/>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36">
        <v>3</v>
      </c>
      <c r="C28" s="629"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28"/>
      <c r="C29" s="626"/>
      <c r="D29" s="275" t="s">
        <v>33</v>
      </c>
      <c r="E29" s="271">
        <v>1860</v>
      </c>
      <c r="F29" s="206"/>
      <c r="G29" s="265"/>
      <c r="H29" s="271"/>
      <c r="I29" s="284"/>
      <c r="J29" s="282"/>
      <c r="K29" s="271"/>
      <c r="L29" s="417"/>
      <c r="M29" s="163"/>
      <c r="N29" s="163"/>
      <c r="O29" s="163"/>
    </row>
    <row r="30" spans="2:15" ht="30" customHeight="1">
      <c r="B30" s="631"/>
      <c r="C30" s="630"/>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36">
        <v>4</v>
      </c>
      <c r="C31" s="629"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28"/>
      <c r="C32" s="626"/>
      <c r="D32" s="275" t="s">
        <v>33</v>
      </c>
      <c r="E32" s="271">
        <v>142780</v>
      </c>
      <c r="F32" s="206"/>
      <c r="G32" s="265"/>
      <c r="H32" s="271"/>
      <c r="I32" s="371" t="s">
        <v>21</v>
      </c>
      <c r="J32" s="282"/>
      <c r="K32" s="271"/>
      <c r="L32" s="417"/>
      <c r="M32" s="163"/>
      <c r="N32" s="163"/>
      <c r="O32" s="163"/>
    </row>
    <row r="33" spans="2:15" ht="30" customHeight="1">
      <c r="B33" s="628"/>
      <c r="C33" s="626"/>
      <c r="D33" s="275" t="s">
        <v>123</v>
      </c>
      <c r="E33" s="271">
        <v>18070</v>
      </c>
      <c r="F33" s="206"/>
      <c r="G33" s="265"/>
      <c r="H33" s="271"/>
      <c r="I33" s="371" t="s">
        <v>21</v>
      </c>
      <c r="J33" s="282"/>
      <c r="K33" s="271"/>
      <c r="L33" s="417"/>
      <c r="M33" s="163"/>
      <c r="N33" s="163"/>
      <c r="O33" s="163"/>
    </row>
    <row r="34" spans="2:15" ht="30" customHeight="1">
      <c r="B34" s="631"/>
      <c r="C34" s="630"/>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36">
        <v>5</v>
      </c>
      <c r="C35" s="651"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28"/>
      <c r="C36" s="652"/>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28"/>
      <c r="C37" s="652"/>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28"/>
      <c r="C38" s="652"/>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28"/>
      <c r="C39" s="652"/>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28"/>
      <c r="C40" s="652"/>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50"/>
      <c r="C41" s="653"/>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36">
        <v>6</v>
      </c>
      <c r="C42" s="629" t="s">
        <v>162</v>
      </c>
      <c r="D42" s="275" t="s">
        <v>101</v>
      </c>
      <c r="E42" s="271">
        <v>46463</v>
      </c>
      <c r="F42" s="206"/>
      <c r="G42" s="265"/>
      <c r="H42" s="271"/>
      <c r="I42" s="371" t="s">
        <v>21</v>
      </c>
      <c r="J42" s="282"/>
      <c r="K42" s="271"/>
      <c r="L42" s="417"/>
      <c r="M42" s="163"/>
      <c r="N42" s="163"/>
      <c r="O42" s="163"/>
    </row>
    <row r="43" spans="2:15" ht="30" customHeight="1">
      <c r="B43" s="631"/>
      <c r="C43" s="630"/>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45" t="s">
        <v>148</v>
      </c>
      <c r="C47" s="646"/>
      <c r="D47" s="647"/>
      <c r="E47" s="271"/>
      <c r="F47" s="271"/>
      <c r="G47" s="178"/>
      <c r="H47" s="271"/>
      <c r="I47" s="341"/>
      <c r="J47" s="271"/>
      <c r="K47" s="271"/>
      <c r="L47" s="417"/>
      <c r="M47" s="163"/>
      <c r="N47" s="163"/>
      <c r="O47" s="163"/>
    </row>
    <row r="48" spans="2:15" ht="35.25" customHeight="1">
      <c r="B48" s="648">
        <v>1</v>
      </c>
      <c r="C48" s="642"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49"/>
      <c r="C49" s="643"/>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48">
        <v>2</v>
      </c>
      <c r="C51" s="643" t="s">
        <v>179</v>
      </c>
      <c r="D51" s="350" t="s">
        <v>86</v>
      </c>
      <c r="E51" s="351">
        <v>2999</v>
      </c>
      <c r="F51" s="364"/>
      <c r="G51" s="365"/>
      <c r="H51" s="351"/>
      <c r="I51" s="339" t="s">
        <v>176</v>
      </c>
      <c r="J51" s="352"/>
      <c r="K51" s="351"/>
      <c r="L51" s="417"/>
      <c r="M51" s="386"/>
      <c r="N51" s="324"/>
      <c r="O51" s="163"/>
    </row>
    <row r="52" spans="2:15" ht="35.25" customHeight="1">
      <c r="B52" s="649"/>
      <c r="C52" s="643"/>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51:C52"/>
    <mergeCell ref="C31:C34"/>
    <mergeCell ref="B42:B43"/>
    <mergeCell ref="B47:D47"/>
    <mergeCell ref="B51:B52"/>
    <mergeCell ref="B48:B49"/>
    <mergeCell ref="B35:B41"/>
    <mergeCell ref="C35:C41"/>
    <mergeCell ref="C42:C43"/>
    <mergeCell ref="C48:C49"/>
    <mergeCell ref="B31:B34"/>
    <mergeCell ref="C15:C23"/>
    <mergeCell ref="B15:B23"/>
    <mergeCell ref="C28:C30"/>
    <mergeCell ref="B25:B27"/>
    <mergeCell ref="B2:J2"/>
    <mergeCell ref="B3:C3"/>
    <mergeCell ref="B14:C14"/>
    <mergeCell ref="C25:C27"/>
    <mergeCell ref="B28:B30"/>
    <mergeCell ref="B5:C5"/>
    <mergeCell ref="B6:B11"/>
    <mergeCell ref="C6:C11"/>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32" t="s">
        <v>193</v>
      </c>
      <c r="C2" s="632"/>
      <c r="D2" s="632"/>
      <c r="E2" s="632"/>
      <c r="F2" s="632"/>
      <c r="G2" s="632"/>
      <c r="H2" s="632"/>
      <c r="I2" s="632"/>
      <c r="J2" s="632"/>
      <c r="K2" s="632"/>
      <c r="L2" s="421"/>
    </row>
    <row r="3" spans="2:15" ht="24.75" customHeight="1" thickBot="1">
      <c r="B3" s="657" t="e">
        <f>#REF!</f>
        <v>#REF!</v>
      </c>
      <c r="C3" s="658"/>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54"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55"/>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55"/>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55"/>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55"/>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55"/>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56"/>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F59"/>
  <sheetViews>
    <sheetView tabSelected="1" zoomScale="70" zoomScaleNormal="70" zoomScaleSheetLayoutView="85" workbookViewId="0">
      <selection activeCell="L11" sqref="L11"/>
    </sheetView>
  </sheetViews>
  <sheetFormatPr defaultColWidth="9.140625" defaultRowHeight="15"/>
  <cols>
    <col min="1" max="1" width="9.140625" style="1"/>
    <col min="2" max="2" width="7" style="1" customWidth="1"/>
    <col min="3" max="3" width="18.5703125" style="1" customWidth="1"/>
    <col min="4" max="4" width="23.5703125" style="1" customWidth="1"/>
    <col min="5" max="5" width="20.140625" style="1" customWidth="1"/>
    <col min="6" max="6" width="34.5703125" style="1" customWidth="1"/>
    <col min="7" max="16384" width="9.140625" style="1"/>
  </cols>
  <sheetData>
    <row r="1" spans="2:6" ht="27.75" customHeight="1">
      <c r="B1" s="681" t="s">
        <v>243</v>
      </c>
      <c r="C1" s="681"/>
      <c r="D1" s="681"/>
      <c r="E1" s="681"/>
      <c r="F1" s="681"/>
    </row>
    <row r="2" spans="2:6" ht="33" customHeight="1">
      <c r="B2" s="682" t="s">
        <v>242</v>
      </c>
      <c r="C2" s="682"/>
      <c r="D2" s="682"/>
      <c r="E2" s="682"/>
      <c r="F2" s="682"/>
    </row>
    <row r="3" spans="2:6" ht="24.75" customHeight="1" thickBot="1">
      <c r="B3" s="481" t="s">
        <v>268</v>
      </c>
      <c r="C3" s="481"/>
      <c r="D3" s="481"/>
      <c r="F3" s="544" t="s">
        <v>136</v>
      </c>
    </row>
    <row r="4" spans="2:6" ht="73.5" customHeight="1" thickBot="1">
      <c r="B4" s="519" t="s">
        <v>132</v>
      </c>
      <c r="C4" s="244" t="s">
        <v>0</v>
      </c>
      <c r="D4" s="244" t="s">
        <v>1</v>
      </c>
      <c r="E4" s="244" t="s">
        <v>135</v>
      </c>
      <c r="F4" s="244" t="s">
        <v>88</v>
      </c>
    </row>
    <row r="5" spans="2:6" ht="21" customHeight="1" thickBot="1">
      <c r="B5" s="683" t="s">
        <v>198</v>
      </c>
      <c r="C5" s="684"/>
      <c r="D5" s="545"/>
      <c r="E5" s="543"/>
      <c r="F5" s="546"/>
    </row>
    <row r="6" spans="2:6" ht="38.25" customHeight="1">
      <c r="B6" s="685">
        <v>1</v>
      </c>
      <c r="C6" s="690" t="s">
        <v>199</v>
      </c>
      <c r="D6" s="444" t="s">
        <v>209</v>
      </c>
      <c r="E6" s="265">
        <v>26725.15</v>
      </c>
      <c r="F6" s="460" t="s">
        <v>250</v>
      </c>
    </row>
    <row r="7" spans="2:6" ht="38.25" customHeight="1">
      <c r="B7" s="686"/>
      <c r="C7" s="588"/>
      <c r="D7" s="444" t="s">
        <v>126</v>
      </c>
      <c r="E7" s="265">
        <v>145887.35</v>
      </c>
      <c r="F7" s="460" t="s">
        <v>255</v>
      </c>
    </row>
    <row r="8" spans="2:6" ht="38.25" customHeight="1">
      <c r="B8" s="687"/>
      <c r="C8" s="691"/>
      <c r="D8" s="444" t="s">
        <v>226</v>
      </c>
      <c r="E8" s="265">
        <v>990.43700000000001</v>
      </c>
      <c r="F8" s="460" t="s">
        <v>206</v>
      </c>
    </row>
    <row r="9" spans="2:6" ht="38.25" customHeight="1">
      <c r="B9" s="687"/>
      <c r="C9" s="691"/>
      <c r="D9" s="444" t="s">
        <v>127</v>
      </c>
      <c r="E9" s="265">
        <v>63.25</v>
      </c>
      <c r="F9" s="460" t="s">
        <v>207</v>
      </c>
    </row>
    <row r="10" spans="2:6" ht="38.25" customHeight="1">
      <c r="B10" s="688"/>
      <c r="C10" s="692"/>
      <c r="D10" s="444" t="s">
        <v>90</v>
      </c>
      <c r="E10" s="265">
        <v>144.44999999999999</v>
      </c>
      <c r="F10" s="460" t="s">
        <v>216</v>
      </c>
    </row>
    <row r="11" spans="2:6" ht="38.25" customHeight="1">
      <c r="B11" s="688"/>
      <c r="C11" s="692"/>
      <c r="D11" s="444" t="s">
        <v>110</v>
      </c>
      <c r="E11" s="265">
        <v>2664.15</v>
      </c>
      <c r="F11" s="460" t="s">
        <v>214</v>
      </c>
    </row>
    <row r="12" spans="2:6" ht="38.25" customHeight="1">
      <c r="B12" s="688"/>
      <c r="C12" s="692"/>
      <c r="D12" s="462" t="s">
        <v>33</v>
      </c>
      <c r="E12" s="265"/>
      <c r="F12" s="449" t="s">
        <v>21</v>
      </c>
    </row>
    <row r="13" spans="2:6" ht="38.25" customHeight="1">
      <c r="B13" s="688"/>
      <c r="C13" s="692"/>
      <c r="D13" s="462" t="s">
        <v>119</v>
      </c>
      <c r="E13" s="265"/>
      <c r="F13" s="460" t="s">
        <v>249</v>
      </c>
    </row>
    <row r="14" spans="2:6" ht="38.25" customHeight="1">
      <c r="B14" s="688"/>
      <c r="C14" s="692"/>
      <c r="D14" s="462" t="s">
        <v>101</v>
      </c>
      <c r="E14" s="265"/>
      <c r="F14" s="460" t="s">
        <v>21</v>
      </c>
    </row>
    <row r="15" spans="2:6" ht="38.25" customHeight="1" thickBot="1">
      <c r="B15" s="688"/>
      <c r="C15" s="692"/>
      <c r="D15" s="483" t="s">
        <v>256</v>
      </c>
      <c r="E15" s="441"/>
      <c r="F15" s="460" t="s">
        <v>257</v>
      </c>
    </row>
    <row r="16" spans="2:6" ht="38.25" customHeight="1" thickBot="1">
      <c r="B16" s="689"/>
      <c r="C16" s="693"/>
      <c r="D16" s="484" t="s">
        <v>6</v>
      </c>
      <c r="E16" s="471">
        <f>SUM(E6:E15)</f>
        <v>176474.78700000001</v>
      </c>
      <c r="F16" s="471"/>
    </row>
    <row r="17" spans="2:6" ht="38.25" customHeight="1">
      <c r="B17" s="661">
        <v>2</v>
      </c>
      <c r="C17" s="586" t="s">
        <v>202</v>
      </c>
      <c r="D17" s="444" t="s">
        <v>126</v>
      </c>
      <c r="E17" s="265">
        <v>35.700000000000003</v>
      </c>
      <c r="F17" s="460" t="s">
        <v>217</v>
      </c>
    </row>
    <row r="18" spans="2:6" ht="38.25" customHeight="1">
      <c r="B18" s="662"/>
      <c r="C18" s="587"/>
      <c r="D18" s="548" t="s">
        <v>86</v>
      </c>
      <c r="E18" s="423">
        <v>0</v>
      </c>
      <c r="F18" s="460" t="s">
        <v>204</v>
      </c>
    </row>
    <row r="19" spans="2:6" ht="38.25" customHeight="1">
      <c r="B19" s="662"/>
      <c r="C19" s="587"/>
      <c r="D19" s="444" t="s">
        <v>123</v>
      </c>
      <c r="E19" s="265"/>
      <c r="F19" s="460" t="s">
        <v>206</v>
      </c>
    </row>
    <row r="20" spans="2:6" ht="38.25" customHeight="1">
      <c r="B20" s="662"/>
      <c r="C20" s="587"/>
      <c r="D20" s="462" t="s">
        <v>127</v>
      </c>
      <c r="E20" s="265"/>
      <c r="F20" s="460" t="s">
        <v>207</v>
      </c>
    </row>
    <row r="21" spans="2:6" ht="38.25" customHeight="1">
      <c r="B21" s="662"/>
      <c r="C21" s="587"/>
      <c r="D21" s="462" t="s">
        <v>33</v>
      </c>
      <c r="E21" s="265"/>
      <c r="F21" s="449" t="s">
        <v>21</v>
      </c>
    </row>
    <row r="22" spans="2:6" ht="38.25" customHeight="1">
      <c r="B22" s="662"/>
      <c r="C22" s="587"/>
      <c r="D22" s="462" t="s">
        <v>90</v>
      </c>
      <c r="E22" s="265"/>
      <c r="F22" s="460" t="s">
        <v>216</v>
      </c>
    </row>
    <row r="23" spans="2:6" ht="38.25" customHeight="1">
      <c r="B23" s="662"/>
      <c r="C23" s="587"/>
      <c r="D23" s="462" t="s">
        <v>119</v>
      </c>
      <c r="E23" s="265"/>
      <c r="F23" s="460" t="s">
        <v>249</v>
      </c>
    </row>
    <row r="24" spans="2:6" ht="38.25" customHeight="1">
      <c r="B24" s="662"/>
      <c r="C24" s="587"/>
      <c r="D24" s="462" t="s">
        <v>101</v>
      </c>
      <c r="E24" s="265"/>
      <c r="F24" s="460" t="s">
        <v>21</v>
      </c>
    </row>
    <row r="25" spans="2:6" ht="38.25" customHeight="1">
      <c r="B25" s="662"/>
      <c r="C25" s="587"/>
      <c r="D25" s="445" t="s">
        <v>110</v>
      </c>
      <c r="E25" s="441"/>
      <c r="F25" s="449" t="s">
        <v>215</v>
      </c>
    </row>
    <row r="26" spans="2:6" ht="38.25" customHeight="1">
      <c r="B26" s="662"/>
      <c r="C26" s="671"/>
      <c r="D26" s="462" t="s">
        <v>256</v>
      </c>
      <c r="E26" s="265"/>
      <c r="F26" s="460" t="s">
        <v>257</v>
      </c>
    </row>
    <row r="27" spans="2:6" ht="38.25" customHeight="1" thickBot="1">
      <c r="B27" s="663"/>
      <c r="C27" s="664"/>
      <c r="D27" s="473" t="s">
        <v>6</v>
      </c>
      <c r="E27" s="475">
        <f>SUM(E17:E26)</f>
        <v>35.700000000000003</v>
      </c>
      <c r="F27" s="474"/>
    </row>
    <row r="28" spans="2:6" ht="38.25" customHeight="1">
      <c r="B28" s="672">
        <v>4</v>
      </c>
      <c r="C28" s="674" t="s">
        <v>212</v>
      </c>
      <c r="D28" s="447" t="s">
        <v>101</v>
      </c>
      <c r="E28" s="428">
        <v>12208.749999999998</v>
      </c>
      <c r="F28" s="452" t="s">
        <v>258</v>
      </c>
    </row>
    <row r="29" spans="2:6" ht="38.25" customHeight="1">
      <c r="B29" s="669"/>
      <c r="C29" s="670"/>
      <c r="D29" s="548" t="s">
        <v>123</v>
      </c>
      <c r="E29" s="423">
        <v>967.3</v>
      </c>
      <c r="F29" s="460" t="s">
        <v>259</v>
      </c>
    </row>
    <row r="30" spans="2:6" ht="38.25" customHeight="1">
      <c r="B30" s="669"/>
      <c r="C30" s="670"/>
      <c r="D30" s="462" t="s">
        <v>86</v>
      </c>
      <c r="E30" s="265">
        <v>2101.6499999999996</v>
      </c>
      <c r="F30" s="449" t="s">
        <v>260</v>
      </c>
    </row>
    <row r="31" spans="2:6" ht="38.25" customHeight="1">
      <c r="B31" s="669"/>
      <c r="C31" s="670"/>
      <c r="D31" s="548" t="s">
        <v>127</v>
      </c>
      <c r="E31" s="423">
        <v>2.75</v>
      </c>
      <c r="F31" s="460" t="s">
        <v>269</v>
      </c>
    </row>
    <row r="32" spans="2:6" ht="38.25" customHeight="1">
      <c r="B32" s="669"/>
      <c r="C32" s="670"/>
      <c r="D32" s="548" t="s">
        <v>119</v>
      </c>
      <c r="E32" s="423"/>
      <c r="F32" s="460" t="s">
        <v>21</v>
      </c>
    </row>
    <row r="33" spans="2:6" ht="38.25" customHeight="1">
      <c r="B33" s="669"/>
      <c r="C33" s="670"/>
      <c r="D33" s="548" t="s">
        <v>110</v>
      </c>
      <c r="E33" s="423"/>
      <c r="F33" s="460" t="s">
        <v>215</v>
      </c>
    </row>
    <row r="34" spans="2:6" ht="38.25" customHeight="1">
      <c r="B34" s="669"/>
      <c r="C34" s="670"/>
      <c r="D34" s="444" t="s">
        <v>256</v>
      </c>
      <c r="E34" s="265"/>
      <c r="F34" s="460" t="s">
        <v>257</v>
      </c>
    </row>
    <row r="35" spans="2:6" ht="38.25" customHeight="1">
      <c r="B35" s="669"/>
      <c r="C35" s="670"/>
      <c r="D35" s="462" t="s">
        <v>151</v>
      </c>
      <c r="E35" s="265"/>
      <c r="F35" s="460" t="s">
        <v>261</v>
      </c>
    </row>
    <row r="36" spans="2:6" ht="38.25" customHeight="1">
      <c r="B36" s="669"/>
      <c r="C36" s="670"/>
      <c r="D36" s="462" t="s">
        <v>90</v>
      </c>
      <c r="E36" s="265"/>
      <c r="F36" s="449" t="s">
        <v>262</v>
      </c>
    </row>
    <row r="37" spans="2:6" ht="38.25" customHeight="1" thickBot="1">
      <c r="B37" s="673"/>
      <c r="C37" s="675"/>
      <c r="D37" s="473" t="s">
        <v>6</v>
      </c>
      <c r="E37" s="547">
        <f>SUM(E28:E36)</f>
        <v>15280.449999999997</v>
      </c>
      <c r="F37" s="475"/>
    </row>
    <row r="38" spans="2:6" ht="38.25" customHeight="1">
      <c r="B38" s="665">
        <v>4</v>
      </c>
      <c r="C38" s="678" t="s">
        <v>203</v>
      </c>
      <c r="D38" s="444" t="s">
        <v>209</v>
      </c>
      <c r="E38" s="265">
        <v>18199.849999999999</v>
      </c>
      <c r="F38" s="460" t="s">
        <v>252</v>
      </c>
    </row>
    <row r="39" spans="2:6" ht="38.25" customHeight="1">
      <c r="B39" s="676"/>
      <c r="C39" s="679"/>
      <c r="D39" s="444" t="s">
        <v>226</v>
      </c>
      <c r="E39" s="265">
        <v>83075.55</v>
      </c>
      <c r="F39" s="460" t="s">
        <v>253</v>
      </c>
    </row>
    <row r="40" spans="2:6" ht="38.25" customHeight="1">
      <c r="B40" s="676"/>
      <c r="C40" s="679"/>
      <c r="D40" s="444" t="s">
        <v>267</v>
      </c>
      <c r="E40" s="265">
        <v>388900.16500000004</v>
      </c>
      <c r="F40" s="460" t="s">
        <v>254</v>
      </c>
    </row>
    <row r="41" spans="2:6" ht="38.25" customHeight="1">
      <c r="B41" s="676"/>
      <c r="C41" s="679"/>
      <c r="D41" s="444" t="s">
        <v>127</v>
      </c>
      <c r="E41" s="265">
        <v>836741.28610000003</v>
      </c>
      <c r="F41" s="460" t="s">
        <v>263</v>
      </c>
    </row>
    <row r="42" spans="2:6" ht="38.25" customHeight="1">
      <c r="B42" s="677"/>
      <c r="C42" s="680"/>
      <c r="D42" s="444" t="s">
        <v>126</v>
      </c>
      <c r="E42" s="265">
        <v>98866.54</v>
      </c>
      <c r="F42" s="460" t="s">
        <v>255</v>
      </c>
    </row>
    <row r="43" spans="2:6" ht="38.25" customHeight="1">
      <c r="B43" s="677"/>
      <c r="C43" s="680"/>
      <c r="D43" s="444" t="s">
        <v>90</v>
      </c>
      <c r="E43" s="265">
        <v>48054.805999999997</v>
      </c>
      <c r="F43" s="460" t="s">
        <v>216</v>
      </c>
    </row>
    <row r="44" spans="2:6" ht="38.25" customHeight="1" thickBot="1">
      <c r="B44" s="677"/>
      <c r="C44" s="680"/>
      <c r="D44" s="462" t="s">
        <v>256</v>
      </c>
      <c r="E44" s="441"/>
      <c r="F44" s="460" t="s">
        <v>257</v>
      </c>
    </row>
    <row r="45" spans="2:6" ht="38.25" customHeight="1" thickBot="1">
      <c r="B45" s="666"/>
      <c r="C45" s="668"/>
      <c r="D45" s="470" t="s">
        <v>6</v>
      </c>
      <c r="E45" s="471">
        <f>SUM(E38:E44)</f>
        <v>1473838.1971000002</v>
      </c>
      <c r="F45" s="471"/>
    </row>
    <row r="46" spans="2:6" ht="38.25" customHeight="1">
      <c r="B46" s="661">
        <v>5</v>
      </c>
      <c r="C46" s="586" t="s">
        <v>210</v>
      </c>
      <c r="D46" s="482" t="s">
        <v>90</v>
      </c>
      <c r="E46" s="423">
        <v>922669.00050000008</v>
      </c>
      <c r="F46" s="460" t="s">
        <v>264</v>
      </c>
    </row>
    <row r="47" spans="2:6" ht="38.25" customHeight="1">
      <c r="B47" s="662"/>
      <c r="C47" s="587"/>
      <c r="D47" s="482" t="s">
        <v>126</v>
      </c>
      <c r="E47" s="423">
        <v>342246.75</v>
      </c>
      <c r="F47" s="460" t="s">
        <v>265</v>
      </c>
    </row>
    <row r="48" spans="2:6" ht="38.25" customHeight="1">
      <c r="B48" s="662"/>
      <c r="C48" s="587"/>
      <c r="D48" s="482" t="s">
        <v>119</v>
      </c>
      <c r="E48" s="423">
        <v>71449.63</v>
      </c>
      <c r="F48" s="460" t="s">
        <v>249</v>
      </c>
    </row>
    <row r="49" spans="2:6" ht="38.25" customHeight="1">
      <c r="B49" s="662"/>
      <c r="C49" s="587"/>
      <c r="D49" s="482" t="s">
        <v>86</v>
      </c>
      <c r="E49" s="423">
        <v>2053.5219999999999</v>
      </c>
      <c r="F49" s="460" t="s">
        <v>266</v>
      </c>
    </row>
    <row r="50" spans="2:6" ht="38.25" customHeight="1">
      <c r="B50" s="662"/>
      <c r="C50" s="587"/>
      <c r="D50" s="444" t="s">
        <v>110</v>
      </c>
      <c r="E50" s="265">
        <v>0</v>
      </c>
      <c r="F50" s="460" t="s">
        <v>215</v>
      </c>
    </row>
    <row r="51" spans="2:6" ht="38.25" customHeight="1">
      <c r="B51" s="662"/>
      <c r="C51" s="587"/>
      <c r="D51" s="446" t="s">
        <v>101</v>
      </c>
      <c r="E51" s="265">
        <v>0</v>
      </c>
      <c r="F51" s="460" t="s">
        <v>21</v>
      </c>
    </row>
    <row r="52" spans="2:6" ht="38.25" customHeight="1" thickBot="1">
      <c r="B52" s="662"/>
      <c r="C52" s="587"/>
      <c r="D52" s="462" t="s">
        <v>256</v>
      </c>
      <c r="E52" s="441">
        <v>0</v>
      </c>
      <c r="F52" s="460" t="s">
        <v>257</v>
      </c>
    </row>
    <row r="53" spans="2:6" ht="38.25" customHeight="1" thickBot="1">
      <c r="B53" s="663"/>
      <c r="C53" s="664"/>
      <c r="D53" s="470" t="s">
        <v>6</v>
      </c>
      <c r="E53" s="471">
        <f>SUM(E46:E52)</f>
        <v>1338418.9025000001</v>
      </c>
      <c r="F53" s="471"/>
    </row>
    <row r="54" spans="2:6" ht="38.25" customHeight="1">
      <c r="B54" s="665">
        <v>6</v>
      </c>
      <c r="C54" s="667" t="s">
        <v>201</v>
      </c>
      <c r="D54" s="444" t="s">
        <v>209</v>
      </c>
      <c r="E54" s="265">
        <v>3272.4</v>
      </c>
      <c r="F54" s="460" t="s">
        <v>251</v>
      </c>
    </row>
    <row r="55" spans="2:6" ht="38.25" customHeight="1" thickBot="1">
      <c r="B55" s="666"/>
      <c r="C55" s="668"/>
      <c r="D55" s="473" t="s">
        <v>6</v>
      </c>
      <c r="E55" s="475">
        <f>SUM(E54)</f>
        <v>3272.4</v>
      </c>
      <c r="F55" s="475"/>
    </row>
    <row r="56" spans="2:6" ht="38.25" customHeight="1">
      <c r="B56" s="665">
        <v>7</v>
      </c>
      <c r="C56" s="667" t="s">
        <v>213</v>
      </c>
      <c r="D56" s="478" t="s">
        <v>110</v>
      </c>
      <c r="E56" s="428"/>
      <c r="F56" s="460" t="s">
        <v>21</v>
      </c>
    </row>
    <row r="57" spans="2:6" ht="38.25" customHeight="1">
      <c r="B57" s="669"/>
      <c r="C57" s="670"/>
      <c r="D57" s="462" t="s">
        <v>119</v>
      </c>
      <c r="E57" s="265"/>
      <c r="F57" s="460" t="s">
        <v>249</v>
      </c>
    </row>
    <row r="58" spans="2:6" ht="38.25" customHeight="1" thickBot="1">
      <c r="B58" s="666"/>
      <c r="C58" s="668"/>
      <c r="D58" s="473" t="s">
        <v>6</v>
      </c>
      <c r="E58" s="475"/>
      <c r="F58" s="475"/>
    </row>
    <row r="59" spans="2:6" ht="38.25" customHeight="1" thickBot="1">
      <c r="B59" s="659" t="s">
        <v>200</v>
      </c>
      <c r="C59" s="660"/>
      <c r="D59" s="472"/>
      <c r="E59" s="469">
        <f>E55+E45+E27+E16+E53+E37+E58</f>
        <v>3007320.4366000006</v>
      </c>
      <c r="F59" s="468">
        <f>F55+F45+F27+F16+F53+F37+F58</f>
        <v>0</v>
      </c>
    </row>
  </sheetData>
  <mergeCells count="18">
    <mergeCell ref="B1:F1"/>
    <mergeCell ref="B2:F2"/>
    <mergeCell ref="B5:C5"/>
    <mergeCell ref="B6:B16"/>
    <mergeCell ref="C6:C16"/>
    <mergeCell ref="B17:B27"/>
    <mergeCell ref="C17:C27"/>
    <mergeCell ref="B28:B37"/>
    <mergeCell ref="C28:C37"/>
    <mergeCell ref="B38:B45"/>
    <mergeCell ref="C38:C45"/>
    <mergeCell ref="B59:C59"/>
    <mergeCell ref="B46:B53"/>
    <mergeCell ref="C46:C53"/>
    <mergeCell ref="B54:B55"/>
    <mergeCell ref="C54:C55"/>
    <mergeCell ref="B56:B58"/>
    <mergeCell ref="C56:C58"/>
  </mergeCells>
  <printOptions horizontalCentered="1"/>
  <pageMargins left="0.34" right="0.23622047244094491" top="0.28000000000000003" bottom="0.63" header="0.15748031496062992" footer="0.39"/>
  <pageSetup paperSize="9" scale="46"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486"/>
      <c r="H1" s="486"/>
      <c r="I1" s="486"/>
    </row>
    <row r="2" spans="2:19" ht="33" customHeight="1">
      <c r="B2" s="704" t="s">
        <v>227</v>
      </c>
      <c r="C2" s="704"/>
      <c r="D2" s="704"/>
      <c r="E2" s="704"/>
      <c r="F2" s="704"/>
      <c r="G2" s="704"/>
      <c r="H2" s="704"/>
      <c r="I2" s="704"/>
      <c r="J2" s="704"/>
      <c r="K2" s="704"/>
      <c r="L2" s="704"/>
      <c r="M2" s="704"/>
      <c r="N2" s="704"/>
      <c r="O2" s="704"/>
      <c r="P2" s="704"/>
      <c r="Q2" s="421"/>
    </row>
    <row r="3" spans="2:19" ht="24.75" customHeight="1" thickBot="1">
      <c r="B3" s="481" t="e">
        <f>#REF!</f>
        <v>#REF!</v>
      </c>
      <c r="C3" s="481"/>
      <c r="D3" s="481"/>
      <c r="K3" s="268"/>
      <c r="L3" s="268"/>
      <c r="M3" s="705" t="s">
        <v>136</v>
      </c>
      <c r="N3" s="705"/>
      <c r="P3" s="422"/>
      <c r="Q3" s="422"/>
    </row>
    <row r="4" spans="2:19" ht="73.5" customHeight="1" thickBot="1">
      <c r="B4" s="454" t="s">
        <v>132</v>
      </c>
      <c r="C4" s="244" t="s">
        <v>0</v>
      </c>
      <c r="D4" s="455" t="s">
        <v>1</v>
      </c>
      <c r="E4" s="244" t="s">
        <v>228</v>
      </c>
      <c r="F4" s="244" t="s">
        <v>218</v>
      </c>
      <c r="G4" s="244" t="s">
        <v>194</v>
      </c>
      <c r="H4" s="244" t="s">
        <v>219</v>
      </c>
      <c r="I4" s="456" t="s">
        <v>131</v>
      </c>
      <c r="J4" s="457" t="s">
        <v>240</v>
      </c>
      <c r="K4" s="457" t="s">
        <v>24</v>
      </c>
      <c r="L4" s="458" t="s">
        <v>220</v>
      </c>
      <c r="M4" s="457" t="s">
        <v>88</v>
      </c>
      <c r="N4" s="459" t="s">
        <v>138</v>
      </c>
      <c r="O4" s="453" t="s">
        <v>189</v>
      </c>
      <c r="P4" s="411" t="s">
        <v>191</v>
      </c>
      <c r="Q4" s="412"/>
      <c r="R4" s="479"/>
      <c r="S4" s="479"/>
    </row>
    <row r="5" spans="2:19" ht="25.5" customHeight="1" thickBot="1">
      <c r="B5" s="706" t="s">
        <v>198</v>
      </c>
      <c r="C5" s="706"/>
      <c r="D5" s="464"/>
      <c r="E5" s="413"/>
      <c r="F5" s="413"/>
      <c r="G5" s="413"/>
      <c r="H5" s="413"/>
      <c r="I5" s="432"/>
      <c r="J5" s="432"/>
      <c r="K5" s="413"/>
      <c r="L5" s="432"/>
      <c r="M5" s="465"/>
      <c r="N5" s="432"/>
      <c r="O5" s="463"/>
      <c r="P5" s="431"/>
      <c r="Q5" s="416"/>
      <c r="S5" s="480"/>
    </row>
    <row r="6" spans="2:19" ht="66" customHeight="1">
      <c r="B6" s="695">
        <v>4</v>
      </c>
      <c r="C6" s="699" t="s">
        <v>203</v>
      </c>
      <c r="D6" s="487" t="s">
        <v>86</v>
      </c>
      <c r="E6" s="34">
        <v>103315</v>
      </c>
      <c r="F6" s="34" t="s">
        <v>221</v>
      </c>
      <c r="G6" s="490">
        <v>30</v>
      </c>
      <c r="H6" s="490">
        <v>11</v>
      </c>
      <c r="I6" s="494">
        <f>R6</f>
        <v>8.8999999999999986</v>
      </c>
      <c r="J6" s="495">
        <v>66.95</v>
      </c>
      <c r="K6" s="490">
        <v>60</v>
      </c>
      <c r="L6" s="496">
        <v>0</v>
      </c>
      <c r="M6" s="503" t="s">
        <v>204</v>
      </c>
      <c r="N6" s="504">
        <f t="shared" ref="N6:N11" si="0">J6*4892/1000000</f>
        <v>0.32751940000000002</v>
      </c>
      <c r="O6" s="443"/>
      <c r="P6" s="477"/>
      <c r="Q6" s="417"/>
      <c r="R6" s="461">
        <f t="shared" ref="R6:R11" si="1">J6-S6</f>
        <v>8.8999999999999986</v>
      </c>
      <c r="S6" s="476">
        <v>58.050000000000004</v>
      </c>
    </row>
    <row r="7" spans="2:19" ht="66" customHeight="1">
      <c r="B7" s="696"/>
      <c r="C7" s="700"/>
      <c r="D7" s="488" t="s">
        <v>226</v>
      </c>
      <c r="E7" s="227">
        <v>59508</v>
      </c>
      <c r="F7" s="227" t="s">
        <v>222</v>
      </c>
      <c r="G7" s="491">
        <v>38</v>
      </c>
      <c r="H7" s="491">
        <v>38</v>
      </c>
      <c r="I7" s="497">
        <f t="shared" ref="I7:I9" si="2">R7</f>
        <v>1415.25</v>
      </c>
      <c r="J7" s="498">
        <v>19930.05</v>
      </c>
      <c r="K7" s="491">
        <v>12170</v>
      </c>
      <c r="L7" s="499">
        <v>6082.25</v>
      </c>
      <c r="M7" s="505" t="s">
        <v>211</v>
      </c>
      <c r="N7" s="506">
        <f t="shared" si="0"/>
        <v>97.497804599999995</v>
      </c>
      <c r="O7" s="443"/>
      <c r="P7" s="477"/>
      <c r="Q7" s="417"/>
      <c r="R7" s="461">
        <f t="shared" si="1"/>
        <v>1415.25</v>
      </c>
      <c r="S7" s="476">
        <v>18514.8</v>
      </c>
    </row>
    <row r="8" spans="2:19" ht="66" customHeight="1">
      <c r="B8" s="696"/>
      <c r="C8" s="700"/>
      <c r="D8" s="488" t="s">
        <v>151</v>
      </c>
      <c r="E8" s="227">
        <v>1368045</v>
      </c>
      <c r="F8" s="227" t="s">
        <v>223</v>
      </c>
      <c r="G8" s="491">
        <v>311</v>
      </c>
      <c r="H8" s="491">
        <v>140</v>
      </c>
      <c r="I8" s="497">
        <f t="shared" si="2"/>
        <v>1858.2299999999996</v>
      </c>
      <c r="J8" s="498">
        <v>4064.6019999999994</v>
      </c>
      <c r="K8" s="491">
        <v>2135</v>
      </c>
      <c r="L8" s="499"/>
      <c r="M8" s="505" t="s">
        <v>205</v>
      </c>
      <c r="N8" s="506">
        <f t="shared" si="0"/>
        <v>19.884032983999997</v>
      </c>
      <c r="O8" s="443"/>
      <c r="P8" s="477"/>
      <c r="Q8" s="417"/>
      <c r="R8" s="461">
        <f t="shared" si="1"/>
        <v>1858.2299999999996</v>
      </c>
      <c r="S8" s="476">
        <v>2206.3719999999998</v>
      </c>
    </row>
    <row r="9" spans="2:19" ht="66" customHeight="1">
      <c r="B9" s="696"/>
      <c r="C9" s="700"/>
      <c r="D9" s="488" t="s">
        <v>127</v>
      </c>
      <c r="E9" s="227">
        <v>1308238</v>
      </c>
      <c r="F9" s="227" t="s">
        <v>229</v>
      </c>
      <c r="G9" s="491">
        <v>304</v>
      </c>
      <c r="H9" s="491">
        <v>43</v>
      </c>
      <c r="I9" s="497">
        <f t="shared" si="2"/>
        <v>332.00399999999968</v>
      </c>
      <c r="J9" s="498">
        <v>1813.4469999999999</v>
      </c>
      <c r="K9" s="491">
        <v>849</v>
      </c>
      <c r="L9" s="499">
        <v>769.46799999999996</v>
      </c>
      <c r="M9" s="507" t="s">
        <v>208</v>
      </c>
      <c r="N9" s="506">
        <f t="shared" si="0"/>
        <v>8.8713827240000001</v>
      </c>
      <c r="O9" s="443"/>
      <c r="P9" s="477"/>
      <c r="Q9" s="417"/>
      <c r="R9" s="461">
        <f t="shared" si="1"/>
        <v>332.00399999999968</v>
      </c>
      <c r="S9" s="476">
        <v>1481.4430000000002</v>
      </c>
    </row>
    <row r="10" spans="2:19" ht="66" customHeight="1">
      <c r="B10" s="697"/>
      <c r="C10" s="701"/>
      <c r="D10" s="488" t="s">
        <v>126</v>
      </c>
      <c r="E10" s="227">
        <v>292465</v>
      </c>
      <c r="F10" s="227" t="s">
        <v>224</v>
      </c>
      <c r="G10" s="491">
        <v>86</v>
      </c>
      <c r="H10" s="491">
        <v>22</v>
      </c>
      <c r="I10" s="497">
        <f>R10</f>
        <v>192.55000000000007</v>
      </c>
      <c r="J10" s="498">
        <v>567.45000000000005</v>
      </c>
      <c r="K10" s="491">
        <v>283</v>
      </c>
      <c r="L10" s="499"/>
      <c r="M10" s="507" t="s">
        <v>217</v>
      </c>
      <c r="N10" s="506">
        <f t="shared" si="0"/>
        <v>2.7759654000000005</v>
      </c>
      <c r="O10" s="443"/>
      <c r="P10" s="477"/>
      <c r="Q10" s="417"/>
      <c r="R10" s="461">
        <f t="shared" si="1"/>
        <v>192.55000000000007</v>
      </c>
      <c r="S10" s="476">
        <v>374.9</v>
      </c>
    </row>
    <row r="11" spans="2:19" ht="66" customHeight="1" thickBot="1">
      <c r="B11" s="697"/>
      <c r="C11" s="701"/>
      <c r="D11" s="489" t="s">
        <v>90</v>
      </c>
      <c r="E11" s="123">
        <v>92045</v>
      </c>
      <c r="F11" s="123" t="s">
        <v>225</v>
      </c>
      <c r="G11" s="492"/>
      <c r="H11" s="492"/>
      <c r="I11" s="497">
        <f t="shared" ref="I11" si="3">R11</f>
        <v>0</v>
      </c>
      <c r="J11" s="500"/>
      <c r="K11" s="492"/>
      <c r="L11" s="500">
        <v>111.5</v>
      </c>
      <c r="M11" s="505" t="s">
        <v>216</v>
      </c>
      <c r="N11" s="506">
        <f t="shared" si="0"/>
        <v>0</v>
      </c>
      <c r="O11" s="466"/>
      <c r="P11" s="467"/>
      <c r="Q11" s="416"/>
      <c r="R11" s="461">
        <f t="shared" si="1"/>
        <v>0</v>
      </c>
      <c r="S11" s="423"/>
    </row>
    <row r="12" spans="2:19" ht="66" customHeight="1" thickBot="1">
      <c r="B12" s="698"/>
      <c r="C12" s="702"/>
      <c r="D12" s="501" t="s">
        <v>6</v>
      </c>
      <c r="E12" s="493">
        <f>SUM(E6:E11)</f>
        <v>3223616</v>
      </c>
      <c r="F12" s="493"/>
      <c r="G12" s="493">
        <f t="shared" ref="G12:H12" si="4">SUM(G6:G11)</f>
        <v>769</v>
      </c>
      <c r="H12" s="493">
        <f t="shared" si="4"/>
        <v>254</v>
      </c>
      <c r="I12" s="502">
        <f>SUM(I6:I11)</f>
        <v>3806.9339999999993</v>
      </c>
      <c r="J12" s="502">
        <f t="shared" ref="J12" si="5">SUM(J6:J11)</f>
        <v>26442.499</v>
      </c>
      <c r="K12" s="493">
        <f>SUM(K6:K11)</f>
        <v>15497</v>
      </c>
      <c r="L12" s="502">
        <f>SUM(L6:L11)</f>
        <v>6963.2179999999998</v>
      </c>
      <c r="M12" s="469"/>
      <c r="N12" s="508">
        <f>SUM(N6:N11)</f>
        <v>129.356705108</v>
      </c>
      <c r="O12" s="451"/>
      <c r="P12" s="450"/>
      <c r="Q12" s="416"/>
      <c r="R12" s="448"/>
      <c r="S12" s="265">
        <v>0</v>
      </c>
    </row>
    <row r="13" spans="2:19" ht="38.25" hidden="1" customHeight="1">
      <c r="E13" s="11"/>
      <c r="F13" s="11"/>
      <c r="G13" s="11"/>
      <c r="H13" s="11"/>
    </row>
    <row r="14" spans="2:19">
      <c r="J14" s="3"/>
    </row>
    <row r="15" spans="2:19" ht="39.75" customHeight="1">
      <c r="B15" s="694" t="s">
        <v>239</v>
      </c>
      <c r="C15" s="694"/>
      <c r="D15" s="694"/>
      <c r="E15" s="694"/>
      <c r="F15" s="694"/>
      <c r="G15" s="694"/>
      <c r="H15" s="694"/>
      <c r="I15" s="694"/>
      <c r="J15" s="694"/>
      <c r="K15" s="694"/>
      <c r="L15" s="694"/>
      <c r="M15" s="694"/>
      <c r="N15" s="694"/>
    </row>
    <row r="16" spans="2:19" ht="15.75" thickBot="1"/>
    <row r="17" spans="5:17" ht="72">
      <c r="E17" s="485" t="s">
        <v>230</v>
      </c>
      <c r="F17" s="485" t="s">
        <v>231</v>
      </c>
      <c r="G17" s="485" t="s">
        <v>237</v>
      </c>
      <c r="H17" s="485" t="s">
        <v>238</v>
      </c>
      <c r="I17" s="485" t="s">
        <v>240</v>
      </c>
      <c r="K17" s="3"/>
    </row>
    <row r="18" spans="5:17" s="163" customFormat="1" ht="27" customHeight="1">
      <c r="E18" s="703" t="s">
        <v>127</v>
      </c>
      <c r="F18" s="276" t="s">
        <v>232</v>
      </c>
      <c r="G18" s="276">
        <v>185</v>
      </c>
      <c r="H18" s="276">
        <v>177</v>
      </c>
      <c r="I18" s="509">
        <v>1566.8667</v>
      </c>
      <c r="O18" s="440"/>
      <c r="P18" s="510"/>
      <c r="Q18" s="510"/>
    </row>
    <row r="19" spans="5:17" s="163" customFormat="1" ht="27" customHeight="1">
      <c r="E19" s="703"/>
      <c r="F19" s="276" t="s">
        <v>233</v>
      </c>
      <c r="G19" s="276">
        <v>46</v>
      </c>
      <c r="H19" s="276">
        <v>46</v>
      </c>
      <c r="I19" s="509">
        <v>246.58</v>
      </c>
      <c r="O19" s="440"/>
      <c r="P19" s="510"/>
      <c r="Q19" s="510"/>
    </row>
    <row r="20" spans="5:17" s="163" customFormat="1" ht="27" customHeight="1">
      <c r="E20" s="703"/>
      <c r="F20" s="276" t="s">
        <v>234</v>
      </c>
      <c r="G20" s="276">
        <v>44</v>
      </c>
      <c r="H20" s="276">
        <v>20</v>
      </c>
      <c r="I20" s="509">
        <v>0</v>
      </c>
      <c r="O20" s="440"/>
      <c r="P20" s="510"/>
      <c r="Q20" s="510"/>
    </row>
    <row r="21" spans="5:17" s="163" customFormat="1" ht="27" customHeight="1">
      <c r="E21" s="703"/>
      <c r="F21" s="276" t="s">
        <v>235</v>
      </c>
      <c r="G21" s="276">
        <v>64</v>
      </c>
      <c r="H21" s="276">
        <v>61</v>
      </c>
      <c r="I21" s="509">
        <v>0</v>
      </c>
      <c r="O21" s="440"/>
      <c r="P21" s="510"/>
      <c r="Q21" s="510"/>
    </row>
    <row r="22" spans="5:17" s="163" customFormat="1" ht="27" customHeight="1">
      <c r="E22" s="703"/>
      <c r="F22" s="276" t="s">
        <v>236</v>
      </c>
      <c r="G22" s="276">
        <v>30</v>
      </c>
      <c r="H22" s="276">
        <v>0</v>
      </c>
      <c r="I22" s="509">
        <v>0</v>
      </c>
      <c r="O22" s="440"/>
      <c r="P22" s="510"/>
      <c r="Q22" s="510"/>
    </row>
    <row r="23" spans="5:17" s="163" customFormat="1" ht="27" customHeight="1">
      <c r="E23" s="276"/>
      <c r="F23" s="276" t="s">
        <v>6</v>
      </c>
      <c r="G23" s="276">
        <f>SUM(G18:G22)</f>
        <v>369</v>
      </c>
      <c r="H23" s="276">
        <f>SUM(H18:H22)</f>
        <v>304</v>
      </c>
      <c r="I23" s="509">
        <f>SUM(I18:I22)</f>
        <v>1813.4467</v>
      </c>
      <c r="O23" s="440"/>
      <c r="P23" s="510"/>
      <c r="Q23" s="510"/>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569" t="s">
        <v>243</v>
      </c>
      <c r="H1" s="569"/>
      <c r="I1" s="569"/>
    </row>
    <row r="2" spans="2:19" ht="33" customHeight="1">
      <c r="B2" s="714" t="s">
        <v>227</v>
      </c>
      <c r="C2" s="714"/>
      <c r="D2" s="714"/>
      <c r="E2" s="714"/>
      <c r="F2" s="714"/>
      <c r="G2" s="714"/>
      <c r="H2" s="714"/>
      <c r="I2" s="714"/>
      <c r="J2" s="714"/>
      <c r="K2" s="714"/>
      <c r="L2" s="714"/>
      <c r="M2" s="714"/>
      <c r="N2" s="714"/>
      <c r="O2" s="714"/>
      <c r="P2" s="714"/>
      <c r="Q2" s="421"/>
    </row>
    <row r="3" spans="2:19" ht="24.75" customHeight="1" thickBot="1">
      <c r="B3" s="481" t="s">
        <v>246</v>
      </c>
      <c r="C3" s="481"/>
      <c r="D3" s="481"/>
      <c r="K3" s="268"/>
      <c r="L3" s="268"/>
      <c r="M3" s="705" t="s">
        <v>136</v>
      </c>
      <c r="N3" s="705"/>
      <c r="P3" s="422"/>
      <c r="Q3" s="422"/>
    </row>
    <row r="4" spans="2:19" ht="73.5" customHeight="1" thickBot="1">
      <c r="B4" s="454" t="s">
        <v>132</v>
      </c>
      <c r="C4" s="244" t="s">
        <v>0</v>
      </c>
      <c r="D4" s="455" t="s">
        <v>1</v>
      </c>
      <c r="E4" s="244" t="s">
        <v>228</v>
      </c>
      <c r="F4" s="244" t="s">
        <v>218</v>
      </c>
      <c r="G4" s="244" t="s">
        <v>194</v>
      </c>
      <c r="H4" s="244" t="s">
        <v>241</v>
      </c>
      <c r="I4" s="456" t="s">
        <v>247</v>
      </c>
      <c r="J4" s="457" t="s">
        <v>240</v>
      </c>
      <c r="K4" s="457" t="s">
        <v>24</v>
      </c>
      <c r="L4" s="458" t="s">
        <v>220</v>
      </c>
      <c r="M4" s="457" t="s">
        <v>88</v>
      </c>
      <c r="N4" s="459" t="s">
        <v>138</v>
      </c>
      <c r="O4" s="453" t="s">
        <v>189</v>
      </c>
      <c r="P4" s="411" t="s">
        <v>191</v>
      </c>
      <c r="Q4" s="412"/>
      <c r="R4" s="479"/>
      <c r="S4" s="479"/>
    </row>
    <row r="5" spans="2:19" ht="33" customHeight="1">
      <c r="B5" s="695">
        <v>4</v>
      </c>
      <c r="C5" s="699" t="s">
        <v>203</v>
      </c>
      <c r="D5" s="529" t="s">
        <v>86</v>
      </c>
      <c r="E5" s="34">
        <v>103315</v>
      </c>
      <c r="F5" s="34" t="s">
        <v>248</v>
      </c>
      <c r="G5" s="511">
        <v>136</v>
      </c>
      <c r="H5" s="511">
        <v>9</v>
      </c>
      <c r="I5" s="494">
        <f>R5</f>
        <v>76.599999999999994</v>
      </c>
      <c r="J5" s="496">
        <v>155.35</v>
      </c>
      <c r="K5" s="490">
        <v>130</v>
      </c>
      <c r="L5" s="496">
        <v>0</v>
      </c>
      <c r="M5" s="503" t="s">
        <v>204</v>
      </c>
      <c r="N5" s="504">
        <f t="shared" ref="N5:N15" si="0">J5*4892/1000000</f>
        <v>0.75997219999999999</v>
      </c>
      <c r="O5" s="443"/>
      <c r="P5" s="477"/>
      <c r="Q5" s="417"/>
      <c r="R5" s="461">
        <f t="shared" ref="R5:R15" si="1">J5-S5</f>
        <v>76.599999999999994</v>
      </c>
      <c r="S5" s="476">
        <v>78.75</v>
      </c>
    </row>
    <row r="6" spans="2:19" ht="33" customHeight="1">
      <c r="B6" s="696"/>
      <c r="C6" s="700"/>
      <c r="D6" s="530" t="s">
        <v>226</v>
      </c>
      <c r="E6" s="521">
        <v>59508</v>
      </c>
      <c r="F6" s="521" t="s">
        <v>222</v>
      </c>
      <c r="G6" s="512">
        <v>38</v>
      </c>
      <c r="H6" s="512">
        <v>38</v>
      </c>
      <c r="I6" s="525">
        <f t="shared" ref="I6:I12" si="2">R6</f>
        <v>1381.4599999999991</v>
      </c>
      <c r="J6" s="523">
        <v>22930.95</v>
      </c>
      <c r="K6" s="526">
        <v>13894</v>
      </c>
      <c r="L6" s="523">
        <v>6082.25</v>
      </c>
      <c r="M6" s="522" t="s">
        <v>211</v>
      </c>
      <c r="N6" s="528">
        <f t="shared" si="0"/>
        <v>112.17820740000001</v>
      </c>
      <c r="O6" s="443"/>
      <c r="P6" s="477"/>
      <c r="Q6" s="417"/>
      <c r="R6" s="461">
        <f t="shared" si="1"/>
        <v>1381.4599999999991</v>
      </c>
      <c r="S6" s="476">
        <v>21549.49</v>
      </c>
    </row>
    <row r="7" spans="2:19" ht="33" customHeight="1">
      <c r="B7" s="696"/>
      <c r="C7" s="700"/>
      <c r="D7" s="530" t="s">
        <v>151</v>
      </c>
      <c r="E7" s="521">
        <v>1368045</v>
      </c>
      <c r="F7" s="521" t="s">
        <v>223</v>
      </c>
      <c r="G7" s="512">
        <v>311</v>
      </c>
      <c r="H7" s="512">
        <v>140</v>
      </c>
      <c r="I7" s="525">
        <f t="shared" si="2"/>
        <v>0</v>
      </c>
      <c r="J7" s="523">
        <v>6499.3629999999994</v>
      </c>
      <c r="K7" s="526">
        <v>3322</v>
      </c>
      <c r="L7" s="523"/>
      <c r="M7" s="522" t="s">
        <v>205</v>
      </c>
      <c r="N7" s="528">
        <f t="shared" si="0"/>
        <v>31.794883795999997</v>
      </c>
      <c r="O7" s="443"/>
      <c r="P7" s="477"/>
      <c r="Q7" s="417"/>
      <c r="R7" s="461">
        <f t="shared" si="1"/>
        <v>0</v>
      </c>
      <c r="S7" s="476">
        <v>6499.3629999999994</v>
      </c>
    </row>
    <row r="8" spans="2:19" ht="33" customHeight="1">
      <c r="B8" s="696"/>
      <c r="C8" s="700"/>
      <c r="D8" s="707" t="s">
        <v>127</v>
      </c>
      <c r="E8" s="710">
        <v>1308238</v>
      </c>
      <c r="F8" s="521" t="s">
        <v>232</v>
      </c>
      <c r="G8" s="534">
        <v>177</v>
      </c>
      <c r="H8" s="534">
        <v>49</v>
      </c>
      <c r="I8" s="535">
        <f t="shared" si="2"/>
        <v>346.9429999999993</v>
      </c>
      <c r="J8" s="536">
        <v>2815.2099999999991</v>
      </c>
      <c r="K8" s="534">
        <v>1518</v>
      </c>
      <c r="L8" s="715">
        <v>769.46799999999996</v>
      </c>
      <c r="M8" s="713" t="s">
        <v>208</v>
      </c>
      <c r="N8" s="538">
        <f t="shared" si="0"/>
        <v>13.772007319999997</v>
      </c>
      <c r="O8" s="443"/>
      <c r="P8" s="477"/>
      <c r="Q8" s="417"/>
      <c r="R8" s="461">
        <f t="shared" si="1"/>
        <v>346.9429999999993</v>
      </c>
      <c r="S8" s="537">
        <v>2468.2669999999998</v>
      </c>
    </row>
    <row r="9" spans="2:19" ht="33" customHeight="1">
      <c r="B9" s="697"/>
      <c r="C9" s="701"/>
      <c r="D9" s="708"/>
      <c r="E9" s="711"/>
      <c r="F9" s="521" t="s">
        <v>233</v>
      </c>
      <c r="G9" s="534">
        <v>46</v>
      </c>
      <c r="H9" s="534">
        <v>7</v>
      </c>
      <c r="I9" s="535">
        <f t="shared" si="2"/>
        <v>39.074999999999989</v>
      </c>
      <c r="J9" s="536">
        <v>422.42700000000002</v>
      </c>
      <c r="K9" s="534">
        <v>231</v>
      </c>
      <c r="L9" s="716"/>
      <c r="M9" s="713"/>
      <c r="N9" s="538">
        <f t="shared" si="0"/>
        <v>2.0665128840000002</v>
      </c>
      <c r="O9" s="443"/>
      <c r="P9" s="477"/>
      <c r="Q9" s="417"/>
      <c r="R9" s="461">
        <f>J9-S9</f>
        <v>39.074999999999989</v>
      </c>
      <c r="S9" s="537">
        <v>383.35200000000003</v>
      </c>
    </row>
    <row r="10" spans="2:19" ht="33" customHeight="1">
      <c r="B10" s="697"/>
      <c r="C10" s="701"/>
      <c r="D10" s="708"/>
      <c r="E10" s="711"/>
      <c r="F10" s="521" t="s">
        <v>234</v>
      </c>
      <c r="G10" s="534">
        <v>20</v>
      </c>
      <c r="H10" s="534">
        <v>0</v>
      </c>
      <c r="I10" s="535">
        <f t="shared" si="2"/>
        <v>0</v>
      </c>
      <c r="J10" s="536">
        <v>0</v>
      </c>
      <c r="K10" s="534">
        <v>0</v>
      </c>
      <c r="L10" s="716"/>
      <c r="M10" s="713"/>
      <c r="N10" s="538">
        <f t="shared" si="0"/>
        <v>0</v>
      </c>
      <c r="O10" s="443"/>
      <c r="P10" s="477"/>
      <c r="Q10" s="417"/>
      <c r="R10" s="461"/>
      <c r="S10" s="537"/>
    </row>
    <row r="11" spans="2:19" ht="33" customHeight="1">
      <c r="B11" s="697"/>
      <c r="C11" s="701"/>
      <c r="D11" s="708"/>
      <c r="E11" s="711"/>
      <c r="F11" s="521" t="s">
        <v>235</v>
      </c>
      <c r="G11" s="534">
        <v>61</v>
      </c>
      <c r="H11" s="534">
        <v>0</v>
      </c>
      <c r="I11" s="535">
        <f t="shared" si="2"/>
        <v>0</v>
      </c>
      <c r="J11" s="536">
        <v>0</v>
      </c>
      <c r="K11" s="534">
        <v>0</v>
      </c>
      <c r="L11" s="716"/>
      <c r="M11" s="713"/>
      <c r="N11" s="538">
        <f t="shared" si="0"/>
        <v>0</v>
      </c>
      <c r="O11" s="443"/>
      <c r="P11" s="477"/>
      <c r="Q11" s="417"/>
      <c r="R11" s="461"/>
      <c r="S11" s="537"/>
    </row>
    <row r="12" spans="2:19" ht="33" customHeight="1">
      <c r="B12" s="697"/>
      <c r="C12" s="701"/>
      <c r="D12" s="709"/>
      <c r="E12" s="712"/>
      <c r="F12" s="521" t="s">
        <v>236</v>
      </c>
      <c r="G12" s="534">
        <v>0</v>
      </c>
      <c r="H12" s="534">
        <v>0</v>
      </c>
      <c r="I12" s="535">
        <f t="shared" si="2"/>
        <v>0</v>
      </c>
      <c r="J12" s="536">
        <v>0</v>
      </c>
      <c r="K12" s="534">
        <v>0</v>
      </c>
      <c r="L12" s="717"/>
      <c r="M12" s="713"/>
      <c r="N12" s="538">
        <f t="shared" si="0"/>
        <v>0</v>
      </c>
      <c r="O12" s="443"/>
      <c r="P12" s="477"/>
      <c r="Q12" s="417"/>
      <c r="R12" s="461"/>
      <c r="S12" s="537"/>
    </row>
    <row r="13" spans="2:19" ht="33" customHeight="1">
      <c r="B13" s="697"/>
      <c r="C13" s="701"/>
      <c r="D13" s="530"/>
      <c r="E13" s="521"/>
      <c r="F13" s="539" t="s">
        <v>6</v>
      </c>
      <c r="G13" s="540">
        <f>SUM(G8:G12)</f>
        <v>304</v>
      </c>
      <c r="H13" s="540">
        <f>SUM(H8:H12)</f>
        <v>56</v>
      </c>
      <c r="I13" s="541">
        <f>SUM(I8:I12)</f>
        <v>386.01799999999929</v>
      </c>
      <c r="J13" s="541">
        <f>SUM(J8:J12)</f>
        <v>3237.6369999999993</v>
      </c>
      <c r="K13" s="540">
        <f>SUM(K8:K12)</f>
        <v>1749</v>
      </c>
      <c r="L13" s="542">
        <f>SUM(L8)</f>
        <v>769.46799999999996</v>
      </c>
      <c r="M13" s="522"/>
      <c r="N13" s="528"/>
      <c r="O13" s="443"/>
      <c r="P13" s="477"/>
      <c r="Q13" s="417"/>
      <c r="R13" s="461"/>
      <c r="S13" s="532"/>
    </row>
    <row r="14" spans="2:19" ht="33" customHeight="1">
      <c r="B14" s="697"/>
      <c r="C14" s="701"/>
      <c r="D14" s="530" t="s">
        <v>126</v>
      </c>
      <c r="E14" s="521">
        <v>292465</v>
      </c>
      <c r="F14" s="521" t="s">
        <v>224</v>
      </c>
      <c r="G14" s="512">
        <v>86</v>
      </c>
      <c r="H14" s="512">
        <v>22</v>
      </c>
      <c r="I14" s="525">
        <f>R14</f>
        <v>106.35000000000002</v>
      </c>
      <c r="J14" s="523">
        <v>837.35</v>
      </c>
      <c r="K14" s="526">
        <v>412</v>
      </c>
      <c r="L14" s="523"/>
      <c r="M14" s="507" t="s">
        <v>217</v>
      </c>
      <c r="N14" s="528">
        <f t="shared" si="0"/>
        <v>4.0963162000000004</v>
      </c>
      <c r="O14" s="443"/>
      <c r="P14" s="477"/>
      <c r="Q14" s="417"/>
      <c r="R14" s="461">
        <f t="shared" si="1"/>
        <v>106.35000000000002</v>
      </c>
      <c r="S14" s="476">
        <v>731</v>
      </c>
    </row>
    <row r="15" spans="2:19" ht="33" customHeight="1" thickBot="1">
      <c r="B15" s="697"/>
      <c r="C15" s="701"/>
      <c r="D15" s="531" t="s">
        <v>90</v>
      </c>
      <c r="E15" s="520">
        <v>92045</v>
      </c>
      <c r="F15" s="520" t="s">
        <v>225</v>
      </c>
      <c r="G15" s="513"/>
      <c r="H15" s="513"/>
      <c r="I15" s="525">
        <f t="shared" ref="I15" si="3">R15</f>
        <v>0</v>
      </c>
      <c r="J15" s="524"/>
      <c r="K15" s="527"/>
      <c r="L15" s="524">
        <v>111.5</v>
      </c>
      <c r="M15" s="522" t="s">
        <v>216</v>
      </c>
      <c r="N15" s="528">
        <f t="shared" si="0"/>
        <v>0</v>
      </c>
      <c r="O15" s="466"/>
      <c r="P15" s="467"/>
      <c r="Q15" s="416"/>
      <c r="R15" s="461">
        <f t="shared" si="1"/>
        <v>0</v>
      </c>
      <c r="S15" s="423"/>
    </row>
    <row r="16" spans="2:19" ht="43.5" customHeight="1" thickBot="1">
      <c r="B16" s="698"/>
      <c r="C16" s="702"/>
      <c r="D16" s="501" t="s">
        <v>6</v>
      </c>
      <c r="E16" s="493">
        <f>SUM(E5:E15)</f>
        <v>3223616</v>
      </c>
      <c r="F16" s="493"/>
      <c r="G16" s="514">
        <f>G15+G14+G13+G7+G6+G5</f>
        <v>875</v>
      </c>
      <c r="H16" s="514">
        <f>H15+H14+H13+H7+H6+H5</f>
        <v>265</v>
      </c>
      <c r="I16" s="533">
        <f>I15+I14+I13+I7+I6+I5</f>
        <v>1950.4279999999983</v>
      </c>
      <c r="J16" s="533">
        <f t="shared" ref="J16:N16" si="4">J15+J14+J13+J7+J6+J5</f>
        <v>33660.65</v>
      </c>
      <c r="K16" s="514">
        <f t="shared" si="4"/>
        <v>19507</v>
      </c>
      <c r="L16" s="533">
        <f t="shared" si="4"/>
        <v>6963.2179999999998</v>
      </c>
      <c r="M16" s="514"/>
      <c r="N16" s="533">
        <f t="shared" si="4"/>
        <v>148.829379596</v>
      </c>
      <c r="O16" s="451"/>
      <c r="P16" s="450"/>
      <c r="Q16" s="416"/>
      <c r="R16" s="448"/>
      <c r="S16" s="265">
        <v>0</v>
      </c>
    </row>
    <row r="17" spans="2:17" ht="38.25" hidden="1" customHeight="1">
      <c r="E17" s="11"/>
      <c r="F17" s="11"/>
      <c r="G17" s="11"/>
      <c r="H17" s="11"/>
    </row>
    <row r="18" spans="2:17">
      <c r="J18" s="3"/>
    </row>
    <row r="19" spans="2:17" ht="39.75" hidden="1" customHeight="1">
      <c r="B19" s="694" t="s">
        <v>239</v>
      </c>
      <c r="C19" s="694"/>
      <c r="D19" s="694"/>
      <c r="E19" s="694"/>
      <c r="F19" s="694"/>
      <c r="G19" s="694"/>
      <c r="H19" s="694"/>
      <c r="I19" s="694"/>
      <c r="J19" s="694"/>
      <c r="K19" s="694"/>
      <c r="L19" s="694"/>
      <c r="M19" s="694"/>
      <c r="N19" s="694"/>
    </row>
    <row r="20" spans="2:17" ht="15.75" hidden="1" thickBot="1"/>
    <row r="21" spans="2:17" ht="72" hidden="1">
      <c r="E21" s="485" t="s">
        <v>230</v>
      </c>
      <c r="F21" s="485" t="s">
        <v>231</v>
      </c>
      <c r="G21" s="485" t="s">
        <v>237</v>
      </c>
      <c r="H21" s="485" t="s">
        <v>238</v>
      </c>
      <c r="I21" s="485" t="s">
        <v>240</v>
      </c>
      <c r="K21" s="3"/>
    </row>
    <row r="22" spans="2:17" s="163" customFormat="1" ht="27" hidden="1" customHeight="1">
      <c r="E22" s="703" t="s">
        <v>127</v>
      </c>
      <c r="F22" s="276" t="s">
        <v>232</v>
      </c>
      <c r="G22" s="276">
        <v>185</v>
      </c>
      <c r="H22" s="276">
        <v>177</v>
      </c>
      <c r="I22" s="509">
        <v>1566.8667</v>
      </c>
      <c r="O22" s="440"/>
      <c r="P22" s="510"/>
      <c r="Q22" s="510"/>
    </row>
    <row r="23" spans="2:17" s="163" customFormat="1" ht="27" hidden="1" customHeight="1">
      <c r="E23" s="703"/>
      <c r="F23" s="276" t="s">
        <v>233</v>
      </c>
      <c r="G23" s="276">
        <v>46</v>
      </c>
      <c r="H23" s="276">
        <v>46</v>
      </c>
      <c r="I23" s="509">
        <v>246.58</v>
      </c>
      <c r="O23" s="440"/>
      <c r="P23" s="510"/>
      <c r="Q23" s="510"/>
    </row>
    <row r="24" spans="2:17" s="163" customFormat="1" ht="27" hidden="1" customHeight="1">
      <c r="E24" s="703"/>
      <c r="F24" s="276" t="s">
        <v>234</v>
      </c>
      <c r="G24" s="276">
        <v>44</v>
      </c>
      <c r="H24" s="276">
        <v>20</v>
      </c>
      <c r="I24" s="509">
        <v>0</v>
      </c>
      <c r="O24" s="440"/>
      <c r="P24" s="510"/>
      <c r="Q24" s="510"/>
    </row>
    <row r="25" spans="2:17" s="163" customFormat="1" ht="27" hidden="1" customHeight="1">
      <c r="E25" s="703"/>
      <c r="F25" s="276" t="s">
        <v>235</v>
      </c>
      <c r="G25" s="276">
        <v>64</v>
      </c>
      <c r="H25" s="276">
        <v>61</v>
      </c>
      <c r="I25" s="509">
        <v>0</v>
      </c>
      <c r="O25" s="440"/>
      <c r="P25" s="510"/>
      <c r="Q25" s="510"/>
    </row>
    <row r="26" spans="2:17" s="163" customFormat="1" ht="27" hidden="1" customHeight="1">
      <c r="E26" s="703"/>
      <c r="F26" s="276" t="s">
        <v>236</v>
      </c>
      <c r="G26" s="276">
        <v>30</v>
      </c>
      <c r="H26" s="276">
        <v>0</v>
      </c>
      <c r="I26" s="509">
        <v>0</v>
      </c>
      <c r="O26" s="440"/>
      <c r="P26" s="510"/>
      <c r="Q26" s="510"/>
    </row>
    <row r="27" spans="2:17" s="163" customFormat="1" ht="27" hidden="1" customHeight="1">
      <c r="E27" s="276"/>
      <c r="F27" s="276" t="s">
        <v>6</v>
      </c>
      <c r="G27" s="276">
        <f>SUM(G22:G26)</f>
        <v>369</v>
      </c>
      <c r="H27" s="276">
        <f>SUM(H22:H26)</f>
        <v>304</v>
      </c>
      <c r="I27" s="509">
        <f>SUM(I22:I26)</f>
        <v>1813.4467</v>
      </c>
      <c r="O27" s="440"/>
      <c r="P27" s="510"/>
      <c r="Q27" s="510"/>
    </row>
    <row r="28" spans="2:17" hidden="1"/>
    <row r="29" spans="2:17"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15"/>
      <c r="E1" s="515"/>
      <c r="F1" s="515"/>
    </row>
    <row r="2" spans="2:16" ht="33" customHeight="1">
      <c r="B2" s="704" t="s">
        <v>227</v>
      </c>
      <c r="C2" s="704"/>
      <c r="D2" s="704"/>
      <c r="E2" s="704"/>
      <c r="F2" s="704"/>
      <c r="G2" s="704"/>
      <c r="H2" s="704"/>
      <c r="I2" s="704"/>
      <c r="J2" s="704"/>
      <c r="K2" s="704"/>
      <c r="L2" s="704"/>
      <c r="M2" s="704"/>
      <c r="N2" s="421"/>
    </row>
    <row r="3" spans="2:16" ht="24.75" customHeight="1" thickBot="1">
      <c r="B3" s="481" t="s">
        <v>244</v>
      </c>
      <c r="C3" s="481"/>
      <c r="D3" s="481"/>
      <c r="G3" s="718" t="s">
        <v>136</v>
      </c>
      <c r="H3" s="718"/>
      <c r="I3" s="718"/>
      <c r="J3" s="718"/>
      <c r="K3" s="718"/>
      <c r="M3" s="422"/>
      <c r="N3" s="422"/>
    </row>
    <row r="4" spans="2:16" ht="73.5" customHeight="1" thickBot="1">
      <c r="B4" s="454" t="s">
        <v>132</v>
      </c>
      <c r="C4" s="244" t="s">
        <v>0</v>
      </c>
      <c r="D4" s="455" t="s">
        <v>1</v>
      </c>
      <c r="E4" s="244" t="s">
        <v>228</v>
      </c>
      <c r="F4" s="456" t="s">
        <v>245</v>
      </c>
      <c r="G4" s="457" t="s">
        <v>240</v>
      </c>
      <c r="H4" s="457" t="s">
        <v>24</v>
      </c>
      <c r="I4" s="458" t="s">
        <v>220</v>
      </c>
      <c r="J4" s="457" t="s">
        <v>88</v>
      </c>
      <c r="K4" s="459" t="s">
        <v>138</v>
      </c>
      <c r="L4" s="453" t="s">
        <v>189</v>
      </c>
      <c r="M4" s="411" t="s">
        <v>191</v>
      </c>
      <c r="N4" s="412"/>
      <c r="O4" s="479"/>
      <c r="P4" s="479"/>
    </row>
    <row r="5" spans="2:16" ht="25.5" customHeight="1" thickBot="1">
      <c r="B5" s="706" t="s">
        <v>198</v>
      </c>
      <c r="C5" s="706"/>
      <c r="D5" s="464"/>
      <c r="E5" s="413"/>
      <c r="F5" s="432"/>
      <c r="G5" s="432"/>
      <c r="H5" s="413"/>
      <c r="I5" s="432"/>
      <c r="J5" s="465"/>
      <c r="K5" s="432"/>
      <c r="L5" s="463"/>
      <c r="M5" s="431"/>
      <c r="N5" s="416"/>
      <c r="P5" s="480"/>
    </row>
    <row r="6" spans="2:16" ht="66" customHeight="1">
      <c r="B6" s="695">
        <v>1</v>
      </c>
      <c r="C6" s="699" t="s">
        <v>203</v>
      </c>
      <c r="D6" s="487" t="s">
        <v>86</v>
      </c>
      <c r="E6" s="34">
        <v>103315</v>
      </c>
      <c r="F6" s="494">
        <f>O6</f>
        <v>11.799999999999997</v>
      </c>
      <c r="G6" s="495">
        <f>787.5/10</f>
        <v>78.75</v>
      </c>
      <c r="H6" s="490">
        <v>60</v>
      </c>
      <c r="I6" s="496">
        <v>0</v>
      </c>
      <c r="J6" s="503" t="s">
        <v>204</v>
      </c>
      <c r="K6" s="504">
        <f t="shared" ref="K6:K11" si="0">G6*4892/1000000</f>
        <v>0.385245</v>
      </c>
      <c r="L6" s="443"/>
      <c r="M6" s="477"/>
      <c r="N6" s="417"/>
      <c r="O6" s="461">
        <f t="shared" ref="O6:O11" si="1">G6-P6</f>
        <v>11.799999999999997</v>
      </c>
      <c r="P6" s="476">
        <v>66.95</v>
      </c>
    </row>
    <row r="7" spans="2:16" ht="66" customHeight="1">
      <c r="B7" s="696"/>
      <c r="C7" s="700"/>
      <c r="D7" s="488" t="s">
        <v>226</v>
      </c>
      <c r="E7" s="517">
        <v>59508</v>
      </c>
      <c r="F7" s="497">
        <f t="shared" ref="F7:F9" si="2">O7</f>
        <v>394.44000000000233</v>
      </c>
      <c r="G7" s="498">
        <v>21549.49</v>
      </c>
      <c r="H7" s="491">
        <v>12170</v>
      </c>
      <c r="I7" s="499">
        <v>6082.25</v>
      </c>
      <c r="J7" s="518" t="s">
        <v>211</v>
      </c>
      <c r="K7" s="506">
        <f t="shared" si="0"/>
        <v>105.42010508000001</v>
      </c>
      <c r="L7" s="443"/>
      <c r="M7" s="477"/>
      <c r="N7" s="417"/>
      <c r="O7" s="461">
        <f t="shared" si="1"/>
        <v>394.44000000000233</v>
      </c>
      <c r="P7" s="476">
        <v>21155.05</v>
      </c>
    </row>
    <row r="8" spans="2:16" ht="66" customHeight="1">
      <c r="B8" s="696"/>
      <c r="C8" s="700"/>
      <c r="D8" s="488" t="s">
        <v>151</v>
      </c>
      <c r="E8" s="517">
        <v>1368045</v>
      </c>
      <c r="F8" s="497">
        <f t="shared" si="2"/>
        <v>0</v>
      </c>
      <c r="G8" s="498">
        <v>6499.37</v>
      </c>
      <c r="H8" s="491">
        <v>2135</v>
      </c>
      <c r="I8" s="499"/>
      <c r="J8" s="518" t="s">
        <v>205</v>
      </c>
      <c r="K8" s="506">
        <f t="shared" si="0"/>
        <v>31.794918039999999</v>
      </c>
      <c r="L8" s="443"/>
      <c r="M8" s="477"/>
      <c r="N8" s="417"/>
      <c r="O8" s="461">
        <f t="shared" si="1"/>
        <v>0</v>
      </c>
      <c r="P8" s="476">
        <v>6499.37</v>
      </c>
    </row>
    <row r="9" spans="2:16" ht="66" customHeight="1">
      <c r="B9" s="696"/>
      <c r="C9" s="700"/>
      <c r="D9" s="488" t="s">
        <v>127</v>
      </c>
      <c r="E9" s="517">
        <v>1308238</v>
      </c>
      <c r="F9" s="497">
        <f t="shared" si="2"/>
        <v>495.72429999999986</v>
      </c>
      <c r="G9" s="498">
        <v>2808.9690000000001</v>
      </c>
      <c r="H9" s="491">
        <v>849</v>
      </c>
      <c r="I9" s="499">
        <v>769.46799999999996</v>
      </c>
      <c r="J9" s="507" t="s">
        <v>208</v>
      </c>
      <c r="K9" s="506">
        <f t="shared" si="0"/>
        <v>13.741476348000001</v>
      </c>
      <c r="L9" s="443"/>
      <c r="M9" s="477"/>
      <c r="N9" s="417"/>
      <c r="O9" s="461">
        <f t="shared" si="1"/>
        <v>495.72429999999986</v>
      </c>
      <c r="P9" s="476">
        <v>2313.2447000000002</v>
      </c>
    </row>
    <row r="10" spans="2:16" ht="66" customHeight="1">
      <c r="B10" s="697"/>
      <c r="C10" s="701"/>
      <c r="D10" s="488" t="s">
        <v>126</v>
      </c>
      <c r="E10" s="517">
        <v>292465</v>
      </c>
      <c r="F10" s="497">
        <f>O10</f>
        <v>3</v>
      </c>
      <c r="G10" s="498">
        <v>731</v>
      </c>
      <c r="H10" s="491">
        <v>283</v>
      </c>
      <c r="I10" s="499"/>
      <c r="J10" s="507" t="s">
        <v>217</v>
      </c>
      <c r="K10" s="506">
        <f t="shared" si="0"/>
        <v>3.5760519999999998</v>
      </c>
      <c r="L10" s="443"/>
      <c r="M10" s="477"/>
      <c r="N10" s="417"/>
      <c r="O10" s="461">
        <f t="shared" si="1"/>
        <v>3</v>
      </c>
      <c r="P10" s="476">
        <v>728</v>
      </c>
    </row>
    <row r="11" spans="2:16" ht="66" customHeight="1" thickBot="1">
      <c r="B11" s="697"/>
      <c r="C11" s="701"/>
      <c r="D11" s="489" t="s">
        <v>90</v>
      </c>
      <c r="E11" s="516">
        <v>92045</v>
      </c>
      <c r="F11" s="497">
        <f t="shared" ref="F11" si="3">O11</f>
        <v>0</v>
      </c>
      <c r="G11" s="500"/>
      <c r="H11" s="492"/>
      <c r="I11" s="500">
        <v>111.5</v>
      </c>
      <c r="J11" s="518" t="s">
        <v>216</v>
      </c>
      <c r="K11" s="506">
        <f t="shared" si="0"/>
        <v>0</v>
      </c>
      <c r="L11" s="466"/>
      <c r="M11" s="467"/>
      <c r="N11" s="416"/>
      <c r="O11" s="461">
        <f t="shared" si="1"/>
        <v>0</v>
      </c>
      <c r="P11" s="423"/>
    </row>
    <row r="12" spans="2:16" ht="66" customHeight="1" thickBot="1">
      <c r="B12" s="698"/>
      <c r="C12" s="702"/>
      <c r="D12" s="501" t="s">
        <v>6</v>
      </c>
      <c r="E12" s="493">
        <f>SUM(E6:E11)</f>
        <v>3223616</v>
      </c>
      <c r="F12" s="502">
        <f>SUM(F6:F11)</f>
        <v>904.96430000000214</v>
      </c>
      <c r="G12" s="502">
        <f t="shared" ref="G12" si="4">SUM(G6:G11)</f>
        <v>31667.579000000002</v>
      </c>
      <c r="H12" s="493">
        <f>SUM(H6:H11)</f>
        <v>15497</v>
      </c>
      <c r="I12" s="502">
        <f>SUM(I6:I11)</f>
        <v>6963.2179999999998</v>
      </c>
      <c r="J12" s="469"/>
      <c r="K12" s="508">
        <f>SUM(K6:K11)</f>
        <v>154.91779646800001</v>
      </c>
      <c r="L12" s="451"/>
      <c r="M12" s="450"/>
      <c r="N12" s="416"/>
      <c r="O12" s="448"/>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32" t="s">
        <v>172</v>
      </c>
      <c r="C2" s="632"/>
      <c r="D2" s="632"/>
      <c r="E2" s="632"/>
      <c r="F2" s="632"/>
      <c r="G2" s="632"/>
      <c r="H2" s="632"/>
      <c r="I2" s="632"/>
      <c r="J2" s="632"/>
    </row>
    <row r="3" spans="2:12" ht="24.75" customHeight="1">
      <c r="B3" s="724" t="e">
        <f>#REF!</f>
        <v>#REF!</v>
      </c>
      <c r="C3" s="724"/>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722" t="s">
        <v>174</v>
      </c>
      <c r="C5" s="723"/>
      <c r="D5" s="308"/>
      <c r="E5" s="308"/>
      <c r="F5" s="308"/>
      <c r="G5" s="309"/>
      <c r="H5" s="309"/>
      <c r="I5" s="309"/>
      <c r="J5" s="308"/>
    </row>
    <row r="6" spans="2:12" ht="20.85" customHeight="1">
      <c r="B6" s="721">
        <v>1</v>
      </c>
      <c r="C6" s="720"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721"/>
      <c r="C7" s="720"/>
      <c r="D7" s="275" t="s">
        <v>90</v>
      </c>
      <c r="E7" s="272">
        <v>9000</v>
      </c>
      <c r="F7" s="272">
        <f t="shared" ref="F7:F12" si="2">K7</f>
        <v>0</v>
      </c>
      <c r="G7" s="265">
        <v>0</v>
      </c>
      <c r="H7" s="271">
        <v>0</v>
      </c>
      <c r="I7" s="283" t="s">
        <v>114</v>
      </c>
      <c r="J7" s="282">
        <f t="shared" si="0"/>
        <v>0</v>
      </c>
      <c r="K7" s="11">
        <f t="shared" si="1"/>
        <v>0</v>
      </c>
      <c r="L7" s="265">
        <v>0</v>
      </c>
    </row>
    <row r="8" spans="2:12" ht="20.85" customHeight="1">
      <c r="B8" s="721"/>
      <c r="C8" s="720"/>
      <c r="D8" s="275" t="s">
        <v>110</v>
      </c>
      <c r="E8" s="272">
        <v>3768</v>
      </c>
      <c r="F8" s="287">
        <f t="shared" si="2"/>
        <v>0</v>
      </c>
      <c r="G8" s="265">
        <v>741</v>
      </c>
      <c r="H8" s="271">
        <v>574</v>
      </c>
      <c r="I8" s="283" t="s">
        <v>112</v>
      </c>
      <c r="J8" s="282">
        <f t="shared" si="0"/>
        <v>6.3414780000000004</v>
      </c>
      <c r="K8" s="11">
        <f t="shared" si="1"/>
        <v>0</v>
      </c>
      <c r="L8" s="265">
        <v>741</v>
      </c>
    </row>
    <row r="9" spans="2:12" ht="20.85" customHeight="1">
      <c r="B9" s="721"/>
      <c r="C9" s="720"/>
      <c r="D9" s="275" t="s">
        <v>119</v>
      </c>
      <c r="E9" s="272">
        <v>3240</v>
      </c>
      <c r="F9" s="272">
        <f>K9</f>
        <v>0</v>
      </c>
      <c r="G9" s="265"/>
      <c r="H9" s="271"/>
      <c r="I9" s="283" t="s">
        <v>124</v>
      </c>
      <c r="J9" s="282">
        <f t="shared" si="0"/>
        <v>0</v>
      </c>
      <c r="K9" s="11">
        <f t="shared" si="1"/>
        <v>0</v>
      </c>
      <c r="L9" s="265"/>
    </row>
    <row r="10" spans="2:12" ht="20.85" customHeight="1">
      <c r="B10" s="721"/>
      <c r="C10" s="720"/>
      <c r="D10" s="275" t="s">
        <v>123</v>
      </c>
      <c r="E10" s="272">
        <v>4530</v>
      </c>
      <c r="F10" s="272">
        <f t="shared" si="2"/>
        <v>0</v>
      </c>
      <c r="G10" s="265"/>
      <c r="H10" s="271"/>
      <c r="I10" s="284" t="s">
        <v>21</v>
      </c>
      <c r="J10" s="282">
        <f t="shared" si="0"/>
        <v>0</v>
      </c>
      <c r="K10" s="11">
        <f t="shared" si="1"/>
        <v>0</v>
      </c>
      <c r="L10" s="265"/>
    </row>
    <row r="11" spans="2:12" ht="20.85" customHeight="1">
      <c r="B11" s="721"/>
      <c r="C11" s="720"/>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721"/>
      <c r="C12" s="720"/>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48">
        <v>2</v>
      </c>
      <c r="C14" s="642" t="s">
        <v>134</v>
      </c>
      <c r="D14" s="275" t="s">
        <v>33</v>
      </c>
      <c r="E14" s="272">
        <v>7425</v>
      </c>
      <c r="F14" s="272">
        <f>K14</f>
        <v>0</v>
      </c>
      <c r="G14" s="265">
        <v>0</v>
      </c>
      <c r="H14" s="271">
        <v>0</v>
      </c>
      <c r="I14" s="284" t="s">
        <v>21</v>
      </c>
      <c r="J14" s="282">
        <f>G14*6950/1000000</f>
        <v>0</v>
      </c>
      <c r="K14" s="11">
        <f>G14-L14</f>
        <v>0</v>
      </c>
    </row>
    <row r="15" spans="2:12" ht="20.85" customHeight="1">
      <c r="B15" s="719"/>
      <c r="C15" s="643"/>
      <c r="D15" s="275" t="s">
        <v>90</v>
      </c>
      <c r="E15" s="272">
        <v>53000</v>
      </c>
      <c r="F15" s="272">
        <f>K15</f>
        <v>0</v>
      </c>
      <c r="G15" s="265"/>
      <c r="H15" s="271"/>
      <c r="I15" s="283" t="s">
        <v>114</v>
      </c>
      <c r="J15" s="282">
        <f>G15*6950/1000000</f>
        <v>0</v>
      </c>
      <c r="K15" s="11">
        <f>G15-L15</f>
        <v>0</v>
      </c>
    </row>
    <row r="16" spans="2:12" ht="20.85" customHeight="1">
      <c r="B16" s="719"/>
      <c r="C16" s="643"/>
      <c r="D16" s="275" t="s">
        <v>119</v>
      </c>
      <c r="E16" s="272">
        <v>296400</v>
      </c>
      <c r="F16" s="272">
        <f>K16</f>
        <v>0</v>
      </c>
      <c r="G16" s="265"/>
      <c r="H16" s="271"/>
      <c r="I16" s="283" t="s">
        <v>124</v>
      </c>
      <c r="J16" s="282">
        <f>G16*6950/1000000</f>
        <v>0</v>
      </c>
      <c r="K16" s="11">
        <f>G16-L16</f>
        <v>0</v>
      </c>
    </row>
    <row r="17" spans="2:12" ht="20.85" customHeight="1">
      <c r="B17" s="719"/>
      <c r="C17" s="643"/>
      <c r="D17" s="275" t="s">
        <v>123</v>
      </c>
      <c r="E17" s="272">
        <v>5664</v>
      </c>
      <c r="F17" s="272">
        <f>K17</f>
        <v>0</v>
      </c>
      <c r="G17" s="265"/>
      <c r="H17" s="271"/>
      <c r="I17" s="284" t="s">
        <v>21</v>
      </c>
      <c r="J17" s="282">
        <f>G17*6950/1000000</f>
        <v>0</v>
      </c>
      <c r="K17" s="11">
        <f>G17-L17</f>
        <v>0</v>
      </c>
    </row>
    <row r="18" spans="2:12" ht="20.85" customHeight="1">
      <c r="B18" s="719"/>
      <c r="C18" s="643"/>
      <c r="D18" s="275" t="s">
        <v>126</v>
      </c>
      <c r="E18" s="272">
        <v>135200</v>
      </c>
      <c r="F18" s="272">
        <f>K18</f>
        <v>0</v>
      </c>
      <c r="G18" s="265"/>
      <c r="H18" s="271"/>
      <c r="I18" s="283" t="s">
        <v>145</v>
      </c>
      <c r="J18" s="282">
        <f>G18*6950/1000000</f>
        <v>0</v>
      </c>
      <c r="K18" s="11">
        <f>G18-L18</f>
        <v>0</v>
      </c>
    </row>
    <row r="19" spans="2:12" ht="20.85" customHeight="1">
      <c r="B19" s="719"/>
      <c r="C19" s="643"/>
      <c r="D19" s="275" t="s">
        <v>128</v>
      </c>
      <c r="E19" s="272">
        <v>22000</v>
      </c>
      <c r="F19" s="272"/>
      <c r="G19" s="265"/>
      <c r="H19" s="271"/>
      <c r="I19" s="284" t="s">
        <v>21</v>
      </c>
      <c r="J19" s="282"/>
      <c r="K19" s="11"/>
    </row>
    <row r="20" spans="2:12" ht="20.85" customHeight="1">
      <c r="B20" s="649"/>
      <c r="C20" s="644"/>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48">
        <v>3</v>
      </c>
      <c r="C22" s="642" t="s">
        <v>146</v>
      </c>
      <c r="D22" s="275" t="s">
        <v>123</v>
      </c>
      <c r="E22" s="272">
        <v>153090</v>
      </c>
      <c r="F22" s="282">
        <f>K22</f>
        <v>0</v>
      </c>
      <c r="G22" s="265">
        <v>0</v>
      </c>
      <c r="H22" s="271">
        <v>0</v>
      </c>
      <c r="I22" s="284" t="s">
        <v>21</v>
      </c>
      <c r="J22" s="282">
        <f>G22*7000/1000000</f>
        <v>0</v>
      </c>
    </row>
    <row r="23" spans="2:12" ht="20.85" customHeight="1">
      <c r="B23" s="719"/>
      <c r="C23" s="643"/>
      <c r="D23" s="275" t="s">
        <v>90</v>
      </c>
      <c r="E23" s="272">
        <v>245710</v>
      </c>
      <c r="F23" s="282"/>
      <c r="G23" s="265"/>
      <c r="H23" s="271"/>
      <c r="I23" s="284" t="s">
        <v>166</v>
      </c>
      <c r="J23" s="282"/>
    </row>
    <row r="24" spans="2:12" ht="20.85" customHeight="1">
      <c r="B24" s="719"/>
      <c r="C24" s="643"/>
      <c r="D24" s="275" t="s">
        <v>110</v>
      </c>
      <c r="E24" s="272">
        <v>2760</v>
      </c>
      <c r="F24" s="282"/>
      <c r="G24" s="265"/>
      <c r="H24" s="271"/>
      <c r="I24" s="284" t="s">
        <v>21</v>
      </c>
      <c r="J24" s="282"/>
    </row>
    <row r="25" spans="2:12" ht="20.85" customHeight="1">
      <c r="B25" s="649"/>
      <c r="C25" s="644"/>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48">
        <v>4</v>
      </c>
      <c r="C27" s="720"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719"/>
      <c r="C28" s="720"/>
      <c r="D28" s="275" t="s">
        <v>110</v>
      </c>
      <c r="E28" s="272">
        <v>1580</v>
      </c>
      <c r="F28" s="287">
        <f>K28</f>
        <v>0</v>
      </c>
      <c r="G28" s="265"/>
      <c r="H28" s="271"/>
      <c r="I28" s="283" t="s">
        <v>113</v>
      </c>
      <c r="J28" s="282">
        <f>G28*6377/1000000</f>
        <v>0</v>
      </c>
      <c r="K28" s="11">
        <f>G28-L28</f>
        <v>0</v>
      </c>
      <c r="L28" s="265"/>
    </row>
    <row r="29" spans="2:12" ht="20.85" customHeight="1">
      <c r="B29" s="719"/>
      <c r="C29" s="720"/>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49"/>
      <c r="C30" s="720"/>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48">
        <v>5</v>
      </c>
      <c r="C32" s="720"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719"/>
      <c r="C33" s="720"/>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719"/>
      <c r="C34" s="720"/>
      <c r="D34" s="275" t="s">
        <v>126</v>
      </c>
      <c r="E34" s="271">
        <v>301650</v>
      </c>
      <c r="F34" s="287">
        <f>K34</f>
        <v>0</v>
      </c>
      <c r="G34" s="272"/>
      <c r="H34" s="206"/>
      <c r="I34" s="283" t="s">
        <v>145</v>
      </c>
      <c r="J34" s="272">
        <f>G34*4600/1000000</f>
        <v>0</v>
      </c>
      <c r="K34" s="11">
        <f>G34-L34</f>
        <v>0</v>
      </c>
      <c r="L34" s="272"/>
    </row>
    <row r="35" spans="2:12" ht="20.85" customHeight="1">
      <c r="B35" s="649"/>
      <c r="C35" s="720"/>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48">
        <v>6</v>
      </c>
      <c r="C37" s="642" t="s">
        <v>141</v>
      </c>
      <c r="D37" s="275" t="s">
        <v>119</v>
      </c>
      <c r="E37" s="272">
        <v>15538</v>
      </c>
      <c r="F37" s="282">
        <f>K37</f>
        <v>0</v>
      </c>
      <c r="G37" s="265"/>
      <c r="H37" s="271"/>
      <c r="I37" s="283" t="s">
        <v>124</v>
      </c>
      <c r="J37" s="272">
        <f>G37*8635/1000000</f>
        <v>0</v>
      </c>
      <c r="K37" s="11">
        <f>G37-L37</f>
        <v>0</v>
      </c>
    </row>
    <row r="38" spans="2:12" ht="20.85" customHeight="1">
      <c r="B38" s="649"/>
      <c r="C38" s="644"/>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48">
        <v>7</v>
      </c>
      <c r="C40" s="642"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49"/>
      <c r="C41" s="644"/>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B2:J2"/>
    <mergeCell ref="B27:B30"/>
    <mergeCell ref="C6:C12"/>
    <mergeCell ref="C27:C30"/>
    <mergeCell ref="B6:B12"/>
    <mergeCell ref="B5:C5"/>
    <mergeCell ref="B3:C3"/>
    <mergeCell ref="C37:C38"/>
    <mergeCell ref="C40:C41"/>
    <mergeCell ref="B40:B41"/>
    <mergeCell ref="C14:C20"/>
    <mergeCell ref="B14:B20"/>
    <mergeCell ref="B37:B38"/>
    <mergeCell ref="C32:C35"/>
    <mergeCell ref="B32:B35"/>
    <mergeCell ref="C22:C25"/>
    <mergeCell ref="B22:B25"/>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Kharif-2023</vt:lpstr>
      <vt:lpstr>Sheet2 (2)</vt:lpstr>
      <vt:lpstr>Consolidated Rabi -24</vt:lpstr>
      <vt:lpstr>Sheet2</vt:lpstr>
      <vt:lpstr>Sheet3</vt:lpstr>
      <vt:lpstr>Consolidated Rabi -24 (3)</vt:lpstr>
      <vt:lpstr>Consolidated Kharif-2024 </vt:lpstr>
      <vt:lpstr>Soyabean -24</vt:lpstr>
      <vt:lpstr>Soyabean -24 (2)</vt:lpstr>
      <vt:lpstr>Soyabean -24 (3)</vt:lpstr>
      <vt:lpstr>Consolidated Kharif -23 </vt:lpstr>
      <vt:lpstr>'Consolidated Kharif -23 '!Print_Area</vt:lpstr>
      <vt:lpstr>'Consolidated Kharif-2024 '!Print_Area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 '!Print_Titles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2025-02-18T10:39:57Z</dcterms:modified>
</cp:coreProperties>
</file>